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limatalk\"/>
    </mc:Choice>
  </mc:AlternateContent>
  <bookViews>
    <workbookView xWindow="0" yWindow="0" windowWidth="15504" windowHeight="7404" activeTab="1"/>
  </bookViews>
  <sheets>
    <sheet name="CO2-Schnellcheck" sheetId="1" r:id="rId1"/>
    <sheet name="Ergebnis" sheetId="2" r:id="rId2"/>
    <sheet name="Vergleich" sheetId="3" r:id="rId3"/>
    <sheet name="Faktoren" sheetId="4" r:id="rId4"/>
  </sheets>
  <definedNames>
    <definedName name="_xlnm._FilterDatabase" localSheetId="3" hidden="1">Faktoren!$B$4:$F$89</definedName>
    <definedName name="Z_B4BDE91C_5AFD_4EA6_BE88_A6F7E39755AE_.wvu.FilterData" localSheetId="3" hidden="1">Faktoren!$B$4:$F$89</definedName>
  </definedNames>
  <calcPr calcId="162913"/>
  <customWorkbookViews>
    <customWorkbookView name="roesch.stefan - Persönliche Ansicht" guid="{B4BDE91C-5AFD-4EA6-BE88-A6F7E39755AE}" mergeInterval="0" personalView="1" maximized="1" xWindow="-3209" yWindow="-9" windowWidth="3218" windowHeight="1768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8" i="3" l="1"/>
  <c r="C49" i="3" s="1"/>
  <c r="C56" i="3" l="1"/>
  <c r="C61" i="3" s="1"/>
  <c r="C53" i="3"/>
  <c r="C59" i="3" s="1"/>
  <c r="C19" i="3" l="1"/>
  <c r="B19" i="3"/>
  <c r="B14" i="3" l="1"/>
  <c r="C14" i="3"/>
  <c r="C15" i="3"/>
  <c r="B15" i="3"/>
  <c r="C54" i="3"/>
  <c r="C11" i="3"/>
  <c r="C12" i="3"/>
  <c r="C13" i="3" s="1"/>
  <c r="C20" i="3" s="1"/>
  <c r="F20" i="3" s="1"/>
  <c r="E116" i="1"/>
  <c r="E118" i="1"/>
  <c r="D116" i="1"/>
  <c r="D117" i="1"/>
  <c r="D118" i="1"/>
  <c r="D115" i="1"/>
  <c r="B116" i="1"/>
  <c r="B117" i="1"/>
  <c r="B118" i="1"/>
  <c r="B115" i="1"/>
  <c r="E107" i="1"/>
  <c r="E108" i="1"/>
  <c r="D106" i="1"/>
  <c r="D107" i="1"/>
  <c r="D108" i="1"/>
  <c r="D109" i="1"/>
  <c r="D105" i="1"/>
  <c r="B109" i="1"/>
  <c r="B106" i="1"/>
  <c r="B107" i="1"/>
  <c r="B108" i="1"/>
  <c r="B105" i="1"/>
  <c r="E86" i="1"/>
  <c r="D86" i="1"/>
  <c r="D85" i="1"/>
  <c r="B86" i="1"/>
  <c r="B85" i="1"/>
  <c r="E93" i="1"/>
  <c r="E95" i="1"/>
  <c r="E96" i="1"/>
  <c r="E97" i="1"/>
  <c r="E99" i="1"/>
  <c r="D93" i="1"/>
  <c r="D94" i="1"/>
  <c r="D95" i="1"/>
  <c r="D96" i="1"/>
  <c r="D97" i="1"/>
  <c r="D98" i="1"/>
  <c r="D99" i="1"/>
  <c r="D92" i="1"/>
  <c r="B93" i="1"/>
  <c r="B94" i="1"/>
  <c r="B95" i="1"/>
  <c r="B96" i="1"/>
  <c r="B97" i="1"/>
  <c r="B98" i="1"/>
  <c r="B99" i="1"/>
  <c r="B92" i="1"/>
  <c r="C60" i="3" l="1"/>
  <c r="C55" i="3"/>
  <c r="F61" i="3"/>
  <c r="F60" i="3"/>
  <c r="C16" i="3"/>
  <c r="D68" i="1"/>
  <c r="D69" i="1"/>
  <c r="D70" i="1"/>
  <c r="D71" i="1"/>
  <c r="D72" i="1"/>
  <c r="D73" i="1"/>
  <c r="D74" i="1"/>
  <c r="D75" i="1"/>
  <c r="D76" i="1"/>
  <c r="D77" i="1"/>
  <c r="D78" i="1"/>
  <c r="D79" i="1"/>
  <c r="E68" i="1"/>
  <c r="E69" i="1"/>
  <c r="E70" i="1"/>
  <c r="E71" i="1"/>
  <c r="E72" i="1"/>
  <c r="E73" i="1"/>
  <c r="E74" i="1"/>
  <c r="E75" i="1"/>
  <c r="E76" i="1"/>
  <c r="E77" i="1"/>
  <c r="E78" i="1"/>
  <c r="E79" i="1"/>
  <c r="B68" i="1"/>
  <c r="B69" i="1"/>
  <c r="B70" i="1"/>
  <c r="B71" i="1"/>
  <c r="B72" i="1"/>
  <c r="B73" i="1"/>
  <c r="B74" i="1"/>
  <c r="B75" i="1"/>
  <c r="B76" i="1"/>
  <c r="B77" i="1"/>
  <c r="B78" i="1"/>
  <c r="B79" i="1"/>
  <c r="E67" i="1"/>
  <c r="D67" i="1"/>
  <c r="B67" i="1"/>
  <c r="E51" i="1"/>
  <c r="E52" i="1"/>
  <c r="E53" i="1"/>
  <c r="E55" i="1"/>
  <c r="E56" i="1"/>
  <c r="E57" i="1"/>
  <c r="E58" i="1"/>
  <c r="E59" i="1"/>
  <c r="E60" i="1"/>
  <c r="E61" i="1"/>
  <c r="D51" i="1"/>
  <c r="D52" i="1"/>
  <c r="D53" i="1"/>
  <c r="D54" i="1"/>
  <c r="D55" i="1"/>
  <c r="D56" i="1"/>
  <c r="D57" i="1"/>
  <c r="D58" i="1"/>
  <c r="D59" i="1"/>
  <c r="D60" i="1"/>
  <c r="D61" i="1"/>
  <c r="D50" i="1"/>
  <c r="B57" i="1"/>
  <c r="B58" i="1"/>
  <c r="B59" i="1"/>
  <c r="B60" i="1"/>
  <c r="B61" i="1"/>
  <c r="B51" i="1"/>
  <c r="B52" i="1"/>
  <c r="B53" i="1"/>
  <c r="B54" i="1"/>
  <c r="B55" i="1"/>
  <c r="B56" i="1"/>
  <c r="B50" i="1"/>
  <c r="E36" i="1"/>
  <c r="E38" i="1"/>
  <c r="E39" i="1"/>
  <c r="E40" i="1"/>
  <c r="E41" i="1"/>
  <c r="E42" i="1"/>
  <c r="E43" i="1"/>
  <c r="E11" i="1"/>
  <c r="E12" i="1"/>
  <c r="E13" i="1"/>
  <c r="E14" i="1"/>
  <c r="E16" i="1"/>
  <c r="E17" i="1"/>
  <c r="E18" i="1"/>
  <c r="E19" i="1"/>
  <c r="E20" i="1"/>
  <c r="E21" i="1"/>
  <c r="E23" i="1"/>
  <c r="E24" i="1"/>
  <c r="E25" i="1"/>
  <c r="E26" i="1"/>
  <c r="E27" i="1"/>
  <c r="E28" i="1"/>
  <c r="M9" i="4"/>
  <c r="N9" i="4"/>
  <c r="O9" i="4"/>
  <c r="P9" i="4"/>
  <c r="M10" i="4"/>
  <c r="N10" i="4"/>
  <c r="O10" i="4"/>
  <c r="P10" i="4"/>
  <c r="M11" i="4"/>
  <c r="N11" i="4"/>
  <c r="O11" i="4"/>
  <c r="P11" i="4"/>
  <c r="M12" i="4"/>
  <c r="N12" i="4"/>
  <c r="O12" i="4"/>
  <c r="P12" i="4"/>
  <c r="M13" i="4"/>
  <c r="N13" i="4"/>
  <c r="O13" i="4"/>
  <c r="P13" i="4"/>
  <c r="M14" i="4"/>
  <c r="N14" i="4"/>
  <c r="O14" i="4"/>
  <c r="P14" i="4"/>
  <c r="M15" i="4"/>
  <c r="N15" i="4"/>
  <c r="O15" i="4"/>
  <c r="P15" i="4"/>
  <c r="M16" i="4"/>
  <c r="N16" i="4"/>
  <c r="O16" i="4"/>
  <c r="P16" i="4"/>
  <c r="M17" i="4"/>
  <c r="N17" i="4"/>
  <c r="O17" i="4"/>
  <c r="P17" i="4"/>
  <c r="M18" i="4"/>
  <c r="N18" i="4"/>
  <c r="O18" i="4"/>
  <c r="P18" i="4"/>
  <c r="M19" i="4"/>
  <c r="N19" i="4"/>
  <c r="O19" i="4"/>
  <c r="P19" i="4"/>
  <c r="M20" i="4"/>
  <c r="N20" i="4"/>
  <c r="O20" i="4"/>
  <c r="P20" i="4"/>
  <c r="M21" i="4"/>
  <c r="N21" i="4"/>
  <c r="O21" i="4"/>
  <c r="P21" i="4"/>
  <c r="M22" i="4"/>
  <c r="N22" i="4"/>
  <c r="O22" i="4"/>
  <c r="P22" i="4"/>
  <c r="M23" i="4"/>
  <c r="N23" i="4"/>
  <c r="O23" i="4"/>
  <c r="P23" i="4"/>
  <c r="M24" i="4"/>
  <c r="N24" i="4"/>
  <c r="O24" i="4"/>
  <c r="P24" i="4"/>
  <c r="M25" i="4"/>
  <c r="N25" i="4"/>
  <c r="O25" i="4"/>
  <c r="P25" i="4"/>
  <c r="M26" i="4"/>
  <c r="N26" i="4"/>
  <c r="O26" i="4"/>
  <c r="P26" i="4"/>
  <c r="M27" i="4"/>
  <c r="N27" i="4"/>
  <c r="O27" i="4"/>
  <c r="P27" i="4"/>
  <c r="M28" i="4"/>
  <c r="N28" i="4"/>
  <c r="O28" i="4"/>
  <c r="P28" i="4"/>
  <c r="M29" i="4"/>
  <c r="N29" i="4"/>
  <c r="O29" i="4"/>
  <c r="P29" i="4"/>
  <c r="M30" i="4"/>
  <c r="N30" i="4"/>
  <c r="O30" i="4"/>
  <c r="P30" i="4"/>
  <c r="M31" i="4"/>
  <c r="N31" i="4"/>
  <c r="O31" i="4"/>
  <c r="P31" i="4"/>
  <c r="M32" i="4"/>
  <c r="N32" i="4"/>
  <c r="O32" i="4"/>
  <c r="P32" i="4"/>
  <c r="M33" i="4"/>
  <c r="N33" i="4"/>
  <c r="O33" i="4"/>
  <c r="P33" i="4"/>
  <c r="M34" i="4"/>
  <c r="N34" i="4"/>
  <c r="O34" i="4"/>
  <c r="P34" i="4"/>
  <c r="M35" i="4"/>
  <c r="N35" i="4"/>
  <c r="O35" i="4"/>
  <c r="P35" i="4"/>
  <c r="M36" i="4"/>
  <c r="N36" i="4"/>
  <c r="O36" i="4"/>
  <c r="P36" i="4"/>
  <c r="M37" i="4"/>
  <c r="N37" i="4"/>
  <c r="O37" i="4"/>
  <c r="P37" i="4"/>
  <c r="M38" i="4"/>
  <c r="N38" i="4"/>
  <c r="O38" i="4"/>
  <c r="P38" i="4"/>
  <c r="M39" i="4"/>
  <c r="N39" i="4"/>
  <c r="O39" i="4"/>
  <c r="P39" i="4"/>
  <c r="M40" i="4"/>
  <c r="N40" i="4"/>
  <c r="O40" i="4"/>
  <c r="P40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9" i="4"/>
  <c r="G6" i="4"/>
  <c r="G7" i="4"/>
  <c r="E117" i="1" s="1"/>
  <c r="G8" i="4"/>
  <c r="G9" i="4"/>
  <c r="E105" i="1" s="1"/>
  <c r="G10" i="4"/>
  <c r="E106" i="1" s="1"/>
  <c r="G11" i="4"/>
  <c r="G12" i="4"/>
  <c r="G13" i="4"/>
  <c r="E109" i="1" s="1"/>
  <c r="G14" i="4"/>
  <c r="E92" i="1" s="1"/>
  <c r="G15" i="4"/>
  <c r="G16" i="4"/>
  <c r="E94" i="1" s="1"/>
  <c r="G17" i="4"/>
  <c r="G18" i="4"/>
  <c r="G19" i="4"/>
  <c r="G20" i="4"/>
  <c r="E98" i="1" s="1"/>
  <c r="G21" i="4"/>
  <c r="G22" i="4"/>
  <c r="E83" i="3" s="1"/>
  <c r="G23" i="4"/>
  <c r="E84" i="3" s="1"/>
  <c r="G24" i="4"/>
  <c r="E85" i="3" s="1"/>
  <c r="G25" i="4"/>
  <c r="G26" i="4"/>
  <c r="G27" i="4"/>
  <c r="G28" i="4"/>
  <c r="G29" i="4"/>
  <c r="G30" i="4"/>
  <c r="G31" i="4"/>
  <c r="G32" i="4"/>
  <c r="G33" i="4"/>
  <c r="G34" i="4"/>
  <c r="G35" i="4"/>
  <c r="E53" i="3" s="1"/>
  <c r="G36" i="4"/>
  <c r="G37" i="4"/>
  <c r="G38" i="4"/>
  <c r="G39" i="4"/>
  <c r="E56" i="3" s="1"/>
  <c r="G40" i="4"/>
  <c r="G41" i="4"/>
  <c r="G42" i="4"/>
  <c r="G43" i="4"/>
  <c r="G44" i="4"/>
  <c r="G45" i="4"/>
  <c r="G46" i="4"/>
  <c r="G47" i="4"/>
  <c r="E35" i="1" s="1"/>
  <c r="G48" i="4"/>
  <c r="E54" i="3" s="1"/>
  <c r="G49" i="4"/>
  <c r="E13" i="3" s="1"/>
  <c r="G50" i="4"/>
  <c r="G51" i="4"/>
  <c r="G52" i="4"/>
  <c r="G53" i="4"/>
  <c r="G54" i="4"/>
  <c r="G55" i="4"/>
  <c r="G56" i="4"/>
  <c r="E14" i="3" s="1"/>
  <c r="G57" i="4"/>
  <c r="Q10" i="4" s="1"/>
  <c r="G58" i="4"/>
  <c r="Q11" i="4" s="1"/>
  <c r="G59" i="4"/>
  <c r="Q12" i="4" s="1"/>
  <c r="G60" i="4"/>
  <c r="Q13" i="4" s="1"/>
  <c r="G61" i="4"/>
  <c r="Q14" i="4" s="1"/>
  <c r="G62" i="4"/>
  <c r="Q15" i="4" s="1"/>
  <c r="G63" i="4"/>
  <c r="Q16" i="4" s="1"/>
  <c r="G64" i="4"/>
  <c r="Q17" i="4" s="1"/>
  <c r="G65" i="4"/>
  <c r="Q18" i="4" s="1"/>
  <c r="E11" i="3" s="1"/>
  <c r="G66" i="4"/>
  <c r="Q19" i="4" s="1"/>
  <c r="G67" i="4"/>
  <c r="Q20" i="4" s="1"/>
  <c r="G68" i="4"/>
  <c r="Q21" i="4" s="1"/>
  <c r="E22" i="1" s="1"/>
  <c r="G69" i="4"/>
  <c r="Q22" i="4" s="1"/>
  <c r="G70" i="4"/>
  <c r="E15" i="3" s="1"/>
  <c r="G71" i="4"/>
  <c r="Q24" i="4" s="1"/>
  <c r="G72" i="4"/>
  <c r="Q25" i="4" s="1"/>
  <c r="G73" i="4"/>
  <c r="Q26" i="4" s="1"/>
  <c r="G74" i="4"/>
  <c r="Q27" i="4" s="1"/>
  <c r="G75" i="4"/>
  <c r="Q28" i="4" s="1"/>
  <c r="G76" i="4"/>
  <c r="Q29" i="4" s="1"/>
  <c r="G77" i="4"/>
  <c r="Q30" i="4" s="1"/>
  <c r="G78" i="4"/>
  <c r="Q31" i="4" s="1"/>
  <c r="G79" i="4"/>
  <c r="Q32" i="4" s="1"/>
  <c r="G80" i="4"/>
  <c r="Q33" i="4" s="1"/>
  <c r="G81" i="4"/>
  <c r="Q34" i="4" s="1"/>
  <c r="G82" i="4"/>
  <c r="Q35" i="4" s="1"/>
  <c r="G83" i="4"/>
  <c r="Q36" i="4" s="1"/>
  <c r="G84" i="4"/>
  <c r="Q37" i="4" s="1"/>
  <c r="G85" i="4"/>
  <c r="Q38" i="4" s="1"/>
  <c r="G86" i="4"/>
  <c r="Q39" i="4" s="1"/>
  <c r="G87" i="4"/>
  <c r="Q40" i="4" s="1"/>
  <c r="G88" i="4"/>
  <c r="E85" i="1" s="1"/>
  <c r="E87" i="1" s="1"/>
  <c r="G89" i="4"/>
  <c r="G5" i="4"/>
  <c r="E115" i="1" s="1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5" i="4"/>
  <c r="E55" i="3" l="1"/>
  <c r="E119" i="1"/>
  <c r="E37" i="1"/>
  <c r="E100" i="1"/>
  <c r="E54" i="1"/>
  <c r="F54" i="3"/>
  <c r="F84" i="3"/>
  <c r="E110" i="1"/>
  <c r="E15" i="1"/>
  <c r="E12" i="3"/>
  <c r="F14" i="3" s="1"/>
  <c r="Q9" i="4"/>
  <c r="E10" i="1" s="1"/>
  <c r="E50" i="1"/>
  <c r="Q23" i="4"/>
  <c r="F56" i="3"/>
  <c r="F55" i="3"/>
  <c r="F85" i="3"/>
  <c r="E16" i="3"/>
  <c r="E80" i="1"/>
  <c r="C12" i="2" s="1"/>
  <c r="E44" i="1"/>
  <c r="C6" i="2" s="1"/>
  <c r="E62" i="1" l="1"/>
  <c r="C7" i="2" s="1"/>
  <c r="E29" i="1"/>
  <c r="C5" i="2" s="1"/>
  <c r="F11" i="3"/>
  <c r="F15" i="3"/>
  <c r="F12" i="3"/>
  <c r="F16" i="3"/>
  <c r="F13" i="3"/>
  <c r="C8" i="2"/>
  <c r="C11" i="2"/>
  <c r="C10" i="2"/>
  <c r="C9" i="2"/>
  <c r="C13" i="2" l="1"/>
  <c r="D12" i="2" s="1"/>
  <c r="B24" i="2" l="1"/>
  <c r="B28" i="2"/>
  <c r="D7" i="2"/>
  <c r="B18" i="2"/>
  <c r="B30" i="2"/>
  <c r="B26" i="2"/>
  <c r="B20" i="2"/>
  <c r="B22" i="2"/>
  <c r="D9" i="2"/>
  <c r="D5" i="2"/>
  <c r="D11" i="2"/>
  <c r="D10" i="2"/>
  <c r="D8" i="2"/>
  <c r="D6" i="2"/>
  <c r="D13" i="2" l="1"/>
</calcChain>
</file>

<file path=xl/sharedStrings.xml><?xml version="1.0" encoding="utf-8"?>
<sst xmlns="http://schemas.openxmlformats.org/spreadsheetml/2006/main" count="552" uniqueCount="204">
  <si>
    <t>Handlungsfeld</t>
  </si>
  <si>
    <t>Abfall</t>
  </si>
  <si>
    <t>Restmüll</t>
  </si>
  <si>
    <t>Papiermüll</t>
  </si>
  <si>
    <t>m³</t>
  </si>
  <si>
    <t>t CO2e</t>
  </si>
  <si>
    <t>t</t>
  </si>
  <si>
    <t>Digitalisierung</t>
  </si>
  <si>
    <t>Neue Laptops</t>
  </si>
  <si>
    <t>Stck</t>
  </si>
  <si>
    <t>Tablets</t>
  </si>
  <si>
    <t>Desktop-PC</t>
  </si>
  <si>
    <t>PC-Monitore</t>
  </si>
  <si>
    <t>Internetvolumen</t>
  </si>
  <si>
    <t>GB</t>
  </si>
  <si>
    <t>Einkauf</t>
  </si>
  <si>
    <t>Kopierpapier Frischfaser</t>
  </si>
  <si>
    <t>Kopierpapier Recycling</t>
  </si>
  <si>
    <t>Toilettenpapier Normalrolle Frischfaser</t>
  </si>
  <si>
    <t>Toilettenpapier Normalrolle Recyclingpapier</t>
  </si>
  <si>
    <t>Papierhandtücher Frischfaser</t>
  </si>
  <si>
    <t>Papierhandtücher Recyclingpapier</t>
  </si>
  <si>
    <t>Rollen</t>
  </si>
  <si>
    <t>Blatt</t>
  </si>
  <si>
    <t>500 Stck., 80g/m²</t>
  </si>
  <si>
    <t>Toilettenpapier Jumborolle Frischfaser</t>
  </si>
  <si>
    <t>Toilettenpapier Jumborolle Recyclingpapier</t>
  </si>
  <si>
    <t>Ernährung</t>
  </si>
  <si>
    <t>Essenportion mit Fleisch</t>
  </si>
  <si>
    <t>Vegetarische Essensportion</t>
  </si>
  <si>
    <t>Vegane Essensportion</t>
  </si>
  <si>
    <t>Portionen</t>
  </si>
  <si>
    <t>Belegte Brötchen mit Wurst</t>
  </si>
  <si>
    <t>Vegetarisch belegte Brötchen</t>
  </si>
  <si>
    <t>Vegan belegte Brötchen</t>
  </si>
  <si>
    <t>Brötchen</t>
  </si>
  <si>
    <t>Süße Stückchen</t>
  </si>
  <si>
    <t>Stück</t>
  </si>
  <si>
    <t>Würste (Landjäger, Wienerle, etc.)</t>
  </si>
  <si>
    <t>l</t>
  </si>
  <si>
    <t>kg</t>
  </si>
  <si>
    <t>Kaffee</t>
  </si>
  <si>
    <t>Milch</t>
  </si>
  <si>
    <t>Milchersatzprodukte</t>
  </si>
  <si>
    <t>Erfrischungsgetränke</t>
  </si>
  <si>
    <t>Mobilität</t>
  </si>
  <si>
    <t>Vollelektrisches E-Auto Alleinfahrt</t>
  </si>
  <si>
    <t>Vollelektrisches E-Auto Fahrgemeinschaft</t>
  </si>
  <si>
    <t>E-Bike</t>
  </si>
  <si>
    <t>Fahrrad</t>
  </si>
  <si>
    <t>Motorrad/Roller Verbrenner</t>
  </si>
  <si>
    <t>ÖPNV (Bus, Tram, S-Bahn, U-Bahn, Zug)</t>
  </si>
  <si>
    <t>Zu Fuß</t>
  </si>
  <si>
    <t>Pkm</t>
  </si>
  <si>
    <t>Verbrennungsmotor und Hybrid Alleinfahrt</t>
  </si>
  <si>
    <t>Verbrennungsmotor und Hybrid Fahrgemeinschaft</t>
  </si>
  <si>
    <t>Flugzeug</t>
  </si>
  <si>
    <t>Reisebus</t>
  </si>
  <si>
    <t>Schifffahrt</t>
  </si>
  <si>
    <t>Strom</t>
  </si>
  <si>
    <t>Deutscher Strommix</t>
  </si>
  <si>
    <t>kWh</t>
  </si>
  <si>
    <t>Ökostrom mit Neuanlagenförderung</t>
  </si>
  <si>
    <t>Ökostrom ohne Neuanlagenförderung</t>
  </si>
  <si>
    <t>BHKW mit grüner Energie, Eigennutzung</t>
  </si>
  <si>
    <t>BHKW mit grüner Energie, Einspeisung</t>
  </si>
  <si>
    <t xml:space="preserve">Erzeugter Strom mit Photovoltaikanlage </t>
  </si>
  <si>
    <t>Eingespeister Strom mit Photovoltaikanlage</t>
  </si>
  <si>
    <t>Erzeugter Strom Wasserkraft</t>
  </si>
  <si>
    <t>Eingespeister Strom Wasserkraft</t>
  </si>
  <si>
    <t>Wärme</t>
  </si>
  <si>
    <t>Srm</t>
  </si>
  <si>
    <t>Tonne</t>
  </si>
  <si>
    <t>Kohle (Fernwärme)</t>
  </si>
  <si>
    <t>Erdgas (Fernwärme)</t>
  </si>
  <si>
    <t>Biogas (Fernwärme)</t>
  </si>
  <si>
    <t>Müll (Fernwärme HKW)</t>
  </si>
  <si>
    <t>Hackschnitzel (Fernwärme)</t>
  </si>
  <si>
    <t>Industrielle Prozesswärme (Fernwärme)</t>
  </si>
  <si>
    <t>Flüssiggas (Fernwärme)</t>
  </si>
  <si>
    <t>Biogas (mit und ohne BHKW)</t>
  </si>
  <si>
    <t>Hackschnitzel (mit und ohne BHKW)</t>
  </si>
  <si>
    <t>Pellets (mit und ohne BHKW)</t>
  </si>
  <si>
    <t>Erdgas (mit und ohne BHKW)</t>
  </si>
  <si>
    <t>Flüssiggas (mit und ohne BHKW)</t>
  </si>
  <si>
    <t>Heizöl (mit und ohne BHKW)</t>
  </si>
  <si>
    <t>Solarthermie</t>
  </si>
  <si>
    <t>m²</t>
  </si>
  <si>
    <t>Klimanlage Kältemittel R-410A</t>
  </si>
  <si>
    <t>Klimanlage Kältemittel R-32</t>
  </si>
  <si>
    <t>Klimanlage Kältemittel R-11</t>
  </si>
  <si>
    <t>Klimanlage Kältemittel R-12</t>
  </si>
  <si>
    <t>Klimanlage Kältemittel R-1224yd (Z)</t>
  </si>
  <si>
    <t>Klimanlage Kältemittel R-1233zd (E)</t>
  </si>
  <si>
    <t>Klimanlage Kältemittel R-1270 (Propan)</t>
  </si>
  <si>
    <t>Klimanlage Kältemittel R-600 (Butan)</t>
  </si>
  <si>
    <t>Klimanlage Kältemittel R-600a (Isobutan)</t>
  </si>
  <si>
    <t>Klimanlage Kältemittel R-744 (CO2)</t>
  </si>
  <si>
    <t>Klimanlage Kältemittel R-846 (SF6)</t>
  </si>
  <si>
    <t>Klimanlage Kältemittel R-718 (H2O)</t>
  </si>
  <si>
    <t>Wasser</t>
  </si>
  <si>
    <t>Frischwasser</t>
  </si>
  <si>
    <t>Brauchwasser aus Regenwasserzisterne</t>
  </si>
  <si>
    <t>Anzahl</t>
  </si>
  <si>
    <t>Einheit</t>
  </si>
  <si>
    <t>Bezeichnung</t>
  </si>
  <si>
    <t>Klimaschule - CO2-Rechner für Schulen</t>
  </si>
  <si>
    <t>Bilanzierungszeitraum 2022</t>
  </si>
  <si>
    <t>https://www.co2-rechner.bayern.de/formular/2022</t>
  </si>
  <si>
    <t>Aufgerufen: 12.10.2023</t>
  </si>
  <si>
    <t>CO2 / 1</t>
  </si>
  <si>
    <t>Handlungsfeld Ernährung</t>
  </si>
  <si>
    <t>Handlungsfeld Wärme</t>
  </si>
  <si>
    <t>Handlungsfeld Mobilität</t>
  </si>
  <si>
    <t>Nr.</t>
  </si>
  <si>
    <t>Energieträger</t>
  </si>
  <si>
    <t>Menge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</si>
  <si>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e-Emission</t>
    </r>
  </si>
  <si>
    <t>Summe</t>
  </si>
  <si>
    <r>
      <t>CO</t>
    </r>
    <r>
      <rPr>
        <b/>
        <vertAlign val="subscript"/>
        <sz val="20"/>
        <color theme="1"/>
        <rFont val="Calibri"/>
        <family val="2"/>
        <scheme val="minor"/>
      </rPr>
      <t>2</t>
    </r>
    <r>
      <rPr>
        <b/>
        <sz val="20"/>
        <color theme="1"/>
        <rFont val="Calibri"/>
        <family val="2"/>
        <scheme val="minor"/>
      </rPr>
      <t>e-Emissionen</t>
    </r>
  </si>
  <si>
    <t>Datenbasis: Klimaschule Bayern, Jahr 2022, Stand: 12.10.2023</t>
  </si>
  <si>
    <r>
      <t>Handlungsfeld Strom</t>
    </r>
    <r>
      <rPr>
        <sz val="16"/>
        <color theme="1"/>
        <rFont val="Calibri"/>
        <family val="2"/>
        <scheme val="minor"/>
      </rPr>
      <t xml:space="preserve"> </t>
    </r>
  </si>
  <si>
    <t>Auch für Wärme (Wärmepumpe, Infrarotheizung), Mobilität (Elektromobilität), etc.</t>
  </si>
  <si>
    <t>Antriebsart</t>
  </si>
  <si>
    <t>Distanz</t>
  </si>
  <si>
    <t>Personen-Kilometer</t>
  </si>
  <si>
    <t>Bitte beachten: Angabe in Personenkilometer</t>
  </si>
  <si>
    <t>Lebensmittelart</t>
  </si>
  <si>
    <t>Prozent</t>
  </si>
  <si>
    <t>Produkt</t>
  </si>
  <si>
    <t>Handlungsfeld Beschaffung Papier</t>
  </si>
  <si>
    <t>500 Stck.</t>
  </si>
  <si>
    <t>Handlungsfeld Abfall</t>
  </si>
  <si>
    <t>Handlungsfeld Digitalisierung</t>
  </si>
  <si>
    <t>Handlungsfeld Wasser</t>
  </si>
  <si>
    <t>Wasserart</t>
  </si>
  <si>
    <t>Papier</t>
  </si>
  <si>
    <t>Energiebedarf pro Jahr</t>
  </si>
  <si>
    <t>Erdgas</t>
  </si>
  <si>
    <t>Wärmepumpe</t>
  </si>
  <si>
    <t>Jahresarbeitszahl Wärmepumpe</t>
  </si>
  <si>
    <t>Fahrleistung pro Jahr</t>
  </si>
  <si>
    <t>km</t>
  </si>
  <si>
    <t>Verbrenner</t>
  </si>
  <si>
    <t>Verbrauch Verbrenner</t>
  </si>
  <si>
    <t>Verbrauch Elektroauto</t>
  </si>
  <si>
    <t>Verbrauch Pedelec</t>
  </si>
  <si>
    <t>l pro 100 km</t>
  </si>
  <si>
    <t>kWh pro 100 km</t>
  </si>
  <si>
    <t>Verbrauch</t>
  </si>
  <si>
    <t>Elektroauto</t>
  </si>
  <si>
    <t>Art</t>
  </si>
  <si>
    <r>
      <t xml:space="preserve">Wärmepumpe </t>
    </r>
    <r>
      <rPr>
        <sz val="9"/>
        <color theme="1"/>
        <rFont val="Calibri"/>
        <family val="2"/>
        <scheme val="minor"/>
      </rPr>
      <t>Energiemix D</t>
    </r>
  </si>
  <si>
    <r>
      <t xml:space="preserve">Elektroauto </t>
    </r>
    <r>
      <rPr>
        <sz val="9"/>
        <color theme="1"/>
        <rFont val="Calibri"/>
        <family val="2"/>
        <scheme val="minor"/>
      </rPr>
      <t>Energiemix D</t>
    </r>
  </si>
  <si>
    <r>
      <t xml:space="preserve">Pedelec </t>
    </r>
    <r>
      <rPr>
        <sz val="9"/>
        <color theme="1"/>
        <rFont val="Calibri"/>
        <family val="2"/>
        <scheme val="minor"/>
      </rPr>
      <t>Energiemix D</t>
    </r>
  </si>
  <si>
    <t>Pflanzlich (vegan)</t>
  </si>
  <si>
    <t>Vegetarisch</t>
  </si>
  <si>
    <t>Fleisch</t>
  </si>
  <si>
    <t>Hinweis: 7,7l  gemäß "Well-to-wheel"-Analyse der FH Kempten</t>
  </si>
  <si>
    <t>Hinweis: 18 kWh gemäß "Well-to-wheel"-Analyse der FH Kempten</t>
  </si>
  <si>
    <t>Anzahl Essensportionen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</si>
  <si>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-Einsparung</t>
    </r>
  </si>
  <si>
    <t>Energieeinsparung</t>
  </si>
  <si>
    <t>Eingabefeld</t>
  </si>
  <si>
    <r>
      <t xml:space="preserve">Mobilität </t>
    </r>
    <r>
      <rPr>
        <b/>
        <sz val="16"/>
        <color theme="0"/>
        <rFont val="Calibri"/>
        <family val="2"/>
        <scheme val="minor"/>
      </rPr>
      <t>(Individualverkehr)</t>
    </r>
  </si>
  <si>
    <t>Originaldatei zusammengestellt: Stefan Rösch, Energie- und Klimaschutzmanager, Stadt Donauwörth</t>
  </si>
  <si>
    <t>Version: 1.0, 20.10.2023</t>
  </si>
  <si>
    <t>Heizöl</t>
  </si>
  <si>
    <t>Hinweis: in der Regel zwischen 2,5 - 5,0</t>
  </si>
  <si>
    <r>
      <t xml:space="preserve">Elektroauto </t>
    </r>
    <r>
      <rPr>
        <sz val="9"/>
        <color theme="1"/>
        <rFont val="Calibri"/>
        <family val="2"/>
        <scheme val="minor"/>
      </rPr>
      <t>Ökostrom, z. B. PV</t>
    </r>
  </si>
  <si>
    <r>
      <t xml:space="preserve">Wärmepumpe </t>
    </r>
    <r>
      <rPr>
        <sz val="9"/>
        <color theme="1"/>
        <rFont val="Calibri"/>
        <family val="2"/>
        <scheme val="minor"/>
      </rPr>
      <t>Ökostrom mit Neuanlagenförderung</t>
    </r>
  </si>
  <si>
    <r>
      <t>CO</t>
    </r>
    <r>
      <rPr>
        <vertAlign val="sub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e-Einsparung</t>
    </r>
  </si>
  <si>
    <r>
      <t>Vergleich CO</t>
    </r>
    <r>
      <rPr>
        <b/>
        <vertAlign val="subscript"/>
        <sz val="22"/>
        <color theme="1"/>
        <rFont val="Calibri"/>
        <family val="2"/>
        <scheme val="minor"/>
      </rPr>
      <t>2</t>
    </r>
    <r>
      <rPr>
        <b/>
        <sz val="22"/>
        <color theme="1"/>
        <rFont val="Calibri"/>
        <family val="2"/>
        <scheme val="minor"/>
      </rPr>
      <t>e-Emissionen</t>
    </r>
  </si>
  <si>
    <t>Bäume</t>
  </si>
  <si>
    <t xml:space="preserve">INFO*: </t>
  </si>
  <si>
    <t>Flüge</t>
  </si>
  <si>
    <t>Tage</t>
  </si>
  <si>
    <t xml:space="preserve">Quelle: Süddeutsche Zeitung, Wissen, Was ist „eine Tonne CO2“?, München, 27.11.2021
</t>
  </si>
  <si>
    <t>Bürgerinnen und Bürger</t>
  </si>
  <si>
    <r>
      <t xml:space="preserve">Hin- und Rückflüge München - Tel Aviv </t>
    </r>
    <r>
      <rPr>
        <sz val="11"/>
        <color theme="1"/>
        <rFont val="Calibri"/>
        <family val="2"/>
        <scheme val="minor"/>
      </rPr>
      <t>(2.600 km)</t>
    </r>
  </si>
  <si>
    <r>
      <rPr>
        <b/>
        <sz val="11"/>
        <color theme="1"/>
        <rFont val="Calibri"/>
        <family val="2"/>
        <scheme val="minor"/>
      </rPr>
      <t>Anzahl Bäume</t>
    </r>
    <r>
      <rPr>
        <sz val="11"/>
        <color theme="1"/>
        <rFont val="Calibri"/>
        <family val="2"/>
        <scheme val="minor"/>
      </rPr>
      <t xml:space="preserve"> zur Kompensation</t>
    </r>
  </si>
  <si>
    <r>
      <t xml:space="preserve">Jahresverbrauch </t>
    </r>
    <r>
      <rPr>
        <sz val="11"/>
        <color theme="1"/>
        <rFont val="Calibri"/>
        <family val="2"/>
        <scheme val="minor"/>
      </rPr>
      <t xml:space="preserve">Anzahl Bürgerinnen und Bürger </t>
    </r>
    <r>
      <rPr>
        <b/>
        <sz val="11"/>
        <color theme="1"/>
        <rFont val="Calibri"/>
        <family val="2"/>
        <scheme val="minor"/>
      </rPr>
      <t>Ruanda</t>
    </r>
  </si>
  <si>
    <r>
      <t xml:space="preserve">Jahresverbrauch </t>
    </r>
    <r>
      <rPr>
        <sz val="11"/>
        <color theme="1"/>
        <rFont val="Calibri"/>
        <family val="2"/>
        <scheme val="minor"/>
      </rPr>
      <t xml:space="preserve">Anzahl Bürgerinnen und Bürger </t>
    </r>
    <r>
      <rPr>
        <b/>
        <sz val="11"/>
        <color theme="1"/>
        <rFont val="Calibri"/>
        <family val="2"/>
        <scheme val="minor"/>
      </rPr>
      <t>Deutschland</t>
    </r>
  </si>
  <si>
    <r>
      <t xml:space="preserve">Tage </t>
    </r>
    <r>
      <rPr>
        <b/>
        <sz val="11"/>
        <color theme="1"/>
        <rFont val="Calibri"/>
        <family val="2"/>
        <scheme val="minor"/>
      </rPr>
      <t>Kreuzfahrt</t>
    </r>
  </si>
  <si>
    <r>
      <t xml:space="preserve">Verbrauch </t>
    </r>
    <r>
      <rPr>
        <b/>
        <sz val="11"/>
        <color theme="1"/>
        <rFont val="Calibri"/>
        <family val="2"/>
        <scheme val="minor"/>
      </rPr>
      <t>Verbrennerauto</t>
    </r>
  </si>
  <si>
    <r>
      <t xml:space="preserve">Verbrauch </t>
    </r>
    <r>
      <rPr>
        <b/>
        <sz val="11"/>
        <color theme="1"/>
        <rFont val="Calibri"/>
        <family val="2"/>
        <scheme val="minor"/>
      </rPr>
      <t>Elektroauto</t>
    </r>
    <r>
      <rPr>
        <sz val="11"/>
        <color theme="1"/>
        <rFont val="Calibri"/>
        <family val="2"/>
        <scheme val="minor"/>
      </rPr>
      <t xml:space="preserve"> (inkl. Strom und Herstellung) </t>
    </r>
  </si>
  <si>
    <t>Produktion Verbrennerauto</t>
  </si>
  <si>
    <t>Produktion Elektroauto</t>
  </si>
  <si>
    <t>Gesamtfahrleistung Auto</t>
  </si>
  <si>
    <t>*Quelle: https://www.brose-ebike.com/de-de/magazin/e-bike-und-umwelt/</t>
  </si>
  <si>
    <r>
      <t>CO</t>
    </r>
    <r>
      <rPr>
        <vertAlign val="sub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e-Einsparung (inkl. Produktion)</t>
    </r>
  </si>
  <si>
    <r>
      <t xml:space="preserve">Pedelec </t>
    </r>
    <r>
      <rPr>
        <sz val="9"/>
        <color theme="1"/>
        <rFont val="Calibri"/>
        <family val="2"/>
        <scheme val="minor"/>
      </rPr>
      <t>Energiemix D (Prod.: 8 g CO</t>
    </r>
    <r>
      <rPr>
        <vertAlign val="sub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>e/km)*</t>
    </r>
  </si>
  <si>
    <t>t CO2e (Mittelklassewagen)</t>
  </si>
  <si>
    <t>t CO2e (Mittelklassewagen mit 64 kWh)</t>
  </si>
  <si>
    <t>Energieeinsparung (inkl. Produktion)</t>
  </si>
  <si>
    <t>Produktion Pedelec</t>
  </si>
  <si>
    <t>kWh (Mittelklassewagen mit 1.500 kg)</t>
  </si>
  <si>
    <t>kWh (Mittelklassewagen 64 kWh; 30 kWh pro kWh Akku)</t>
  </si>
  <si>
    <t>kWh (20 kg, 0,5 kWh, 10.000 km Fahrleistung)</t>
  </si>
  <si>
    <r>
      <t>INFO: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e berücksichtigt alle Treibhausgase (e=Äquivialente). Inklusive Methan, Lachgas, </t>
    </r>
  </si>
  <si>
    <t>Flourkohlenwasserstoffe, usw.</t>
  </si>
  <si>
    <r>
      <t>INFO: CO</t>
    </r>
    <r>
      <rPr>
        <vertAlign val="sub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>e berücksichtigt alle Treibhausgase (e=Äquivialente). Inklusive Methan, Lachgas,</t>
    </r>
  </si>
  <si>
    <t xml:space="preserve"> Flourkohlenwasserstoffe, usw.</t>
  </si>
  <si>
    <r>
      <t>Schnellcheck CO</t>
    </r>
    <r>
      <rPr>
        <b/>
        <vertAlign val="subscript"/>
        <sz val="22"/>
        <color theme="1"/>
        <rFont val="Calibri"/>
        <family val="2"/>
        <scheme val="minor"/>
      </rPr>
      <t>2</t>
    </r>
    <r>
      <rPr>
        <b/>
        <sz val="22"/>
        <color theme="1"/>
        <rFont val="Calibri"/>
        <family val="2"/>
        <scheme val="minor"/>
      </rPr>
      <t>e-</t>
    </r>
    <r>
      <rPr>
        <b/>
        <sz val="14"/>
        <color theme="1"/>
        <rFont val="Calibri"/>
        <family val="2"/>
        <scheme val="minor"/>
      </rPr>
      <t>Emissionen für Organisationen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</si>
</sst>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\ &quot;t CO2e&quot;"/>
    <numFmt numFmtId="165" formatCode="0.0%"/>
    <numFmt numFmtId="166" formatCode="0.00\ &quot;t CO2e&quot;"/>
    <numFmt numFmtId="167" formatCode="0.000\ &quot;t CO2e&quot;"/>
    <numFmt numFmtId="168" formatCode="#,##0.0"/>
    <numFmt numFmtId="169" formatCode="0.0"/>
    <numFmt numFmtId="170" formatCode="0\ &quot;l&quot;"/>
    <numFmt numFmtId="171" formatCode="#,##0\ &quot;kWh&quot;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bscript"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vertAlign val="subscript"/>
      <sz val="2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5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bscript"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1" fillId="0" borderId="0" xfId="0" applyFont="1"/>
    <xf numFmtId="0" fontId="0" fillId="2" borderId="0" xfId="0" applyFill="1"/>
    <xf numFmtId="3" fontId="1" fillId="0" borderId="0" xfId="0" applyNumberFormat="1" applyFont="1"/>
    <xf numFmtId="164" fontId="0" fillId="0" borderId="0" xfId="0" applyNumberFormat="1"/>
    <xf numFmtId="164" fontId="0" fillId="2" borderId="0" xfId="0" applyNumberFormat="1" applyFill="1"/>
    <xf numFmtId="164" fontId="1" fillId="0" borderId="0" xfId="0" applyNumberFormat="1" applyFont="1"/>
    <xf numFmtId="0" fontId="0" fillId="0" borderId="0" xfId="0" applyFont="1"/>
    <xf numFmtId="164" fontId="0" fillId="0" borderId="0" xfId="0" applyNumberFormat="1" applyFont="1"/>
    <xf numFmtId="0" fontId="5" fillId="0" borderId="0" xfId="0" applyFont="1"/>
    <xf numFmtId="0" fontId="8" fillId="0" borderId="0" xfId="0" applyFont="1"/>
    <xf numFmtId="0" fontId="1" fillId="0" borderId="0" xfId="0" applyFont="1" applyAlignment="1">
      <alignment shrinkToFit="1"/>
    </xf>
    <xf numFmtId="0" fontId="1" fillId="2" borderId="0" xfId="0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0" fontId="10" fillId="0" borderId="0" xfId="0" applyFont="1"/>
    <xf numFmtId="3" fontId="0" fillId="4" borderId="0" xfId="0" applyNumberFormat="1" applyFill="1"/>
    <xf numFmtId="3" fontId="0" fillId="5" borderId="0" xfId="0" applyNumberFormat="1" applyFill="1"/>
    <xf numFmtId="3" fontId="0" fillId="6" borderId="0" xfId="0" applyNumberFormat="1" applyFill="1"/>
    <xf numFmtId="0" fontId="0" fillId="0" borderId="0" xfId="0" applyAlignment="1">
      <alignment shrinkToFit="1"/>
    </xf>
    <xf numFmtId="166" fontId="0" fillId="0" borderId="0" xfId="0" applyNumberFormat="1"/>
    <xf numFmtId="166" fontId="0" fillId="2" borderId="0" xfId="0" applyNumberFormat="1" applyFill="1"/>
    <xf numFmtId="167" fontId="0" fillId="0" borderId="0" xfId="0" applyNumberFormat="1"/>
    <xf numFmtId="167" fontId="0" fillId="2" borderId="0" xfId="0" applyNumberFormat="1" applyFill="1"/>
    <xf numFmtId="167" fontId="1" fillId="0" borderId="0" xfId="0" applyNumberFormat="1" applyFont="1"/>
    <xf numFmtId="0" fontId="0" fillId="0" borderId="0" xfId="0" applyAlignment="1">
      <alignment wrapText="1"/>
    </xf>
    <xf numFmtId="9" fontId="1" fillId="0" borderId="0" xfId="0" applyNumberFormat="1" applyFont="1"/>
    <xf numFmtId="0" fontId="13" fillId="0" borderId="0" xfId="0" applyFont="1"/>
    <xf numFmtId="169" fontId="0" fillId="5" borderId="0" xfId="0" applyNumberFormat="1" applyFill="1"/>
    <xf numFmtId="171" fontId="0" fillId="0" borderId="0" xfId="0" applyNumberFormat="1"/>
    <xf numFmtId="171" fontId="0" fillId="4" borderId="0" xfId="0" applyNumberFormat="1" applyFill="1"/>
    <xf numFmtId="0" fontId="0" fillId="4" borderId="0" xfId="0" applyFill="1"/>
    <xf numFmtId="9" fontId="1" fillId="4" borderId="0" xfId="0" applyNumberFormat="1" applyFont="1" applyFill="1"/>
    <xf numFmtId="0" fontId="0" fillId="4" borderId="0" xfId="0" applyFont="1" applyFill="1"/>
    <xf numFmtId="171" fontId="0" fillId="4" borderId="0" xfId="0" applyNumberFormat="1" applyFont="1" applyFill="1"/>
    <xf numFmtId="3" fontId="0" fillId="7" borderId="0" xfId="0" applyNumberFormat="1" applyFill="1"/>
    <xf numFmtId="0" fontId="0" fillId="7" borderId="0" xfId="0" applyFill="1"/>
    <xf numFmtId="164" fontId="0" fillId="7" borderId="0" xfId="0" applyNumberFormat="1" applyFill="1"/>
    <xf numFmtId="9" fontId="1" fillId="7" borderId="0" xfId="0" applyNumberFormat="1" applyFont="1" applyFill="1"/>
    <xf numFmtId="164" fontId="0" fillId="4" borderId="0" xfId="0" applyNumberFormat="1" applyFill="1"/>
    <xf numFmtId="0" fontId="0" fillId="4" borderId="0" xfId="0" applyFill="1" applyAlignment="1">
      <alignment shrinkToFit="1"/>
    </xf>
    <xf numFmtId="0" fontId="14" fillId="0" borderId="0" xfId="0" applyFont="1"/>
    <xf numFmtId="0" fontId="15" fillId="0" borderId="0" xfId="0" applyFont="1"/>
    <xf numFmtId="3" fontId="16" fillId="5" borderId="0" xfId="0" applyNumberFormat="1" applyFont="1" applyFill="1"/>
    <xf numFmtId="168" fontId="16" fillId="6" borderId="0" xfId="0" applyNumberFormat="1" applyFont="1" applyFill="1"/>
    <xf numFmtId="0" fontId="0" fillId="8" borderId="0" xfId="0" applyFill="1"/>
    <xf numFmtId="0" fontId="17" fillId="8" borderId="0" xfId="0" applyFont="1" applyFill="1"/>
    <xf numFmtId="0" fontId="17" fillId="3" borderId="0" xfId="0" applyFont="1" applyFill="1"/>
    <xf numFmtId="0" fontId="12" fillId="3" borderId="0" xfId="0" applyFont="1" applyFill="1"/>
    <xf numFmtId="14" fontId="0" fillId="0" borderId="0" xfId="0" applyNumberFormat="1"/>
    <xf numFmtId="0" fontId="0" fillId="3" borderId="0" xfId="0" applyFill="1"/>
    <xf numFmtId="168" fontId="0" fillId="5" borderId="0" xfId="0" applyNumberFormat="1" applyFill="1"/>
    <xf numFmtId="0" fontId="17" fillId="9" borderId="0" xfId="0" applyFont="1" applyFill="1"/>
    <xf numFmtId="0" fontId="12" fillId="9" borderId="0" xfId="0" applyFont="1" applyFill="1"/>
    <xf numFmtId="0" fontId="6" fillId="0" borderId="0" xfId="0" applyFont="1" applyProtection="1"/>
    <xf numFmtId="0" fontId="3" fillId="0" borderId="0" xfId="0" applyFont="1" applyProtection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10" fillId="0" borderId="0" xfId="0" applyFont="1" applyProtection="1"/>
    <xf numFmtId="0" fontId="0" fillId="0" borderId="0" xfId="0" applyFont="1" applyProtection="1"/>
    <xf numFmtId="164" fontId="0" fillId="0" borderId="0" xfId="0" applyNumberFormat="1" applyFont="1" applyProtection="1"/>
    <xf numFmtId="165" fontId="0" fillId="0" borderId="0" xfId="0" applyNumberFormat="1" applyFont="1" applyProtection="1"/>
    <xf numFmtId="167" fontId="0" fillId="0" borderId="0" xfId="0" applyNumberFormat="1" applyFont="1" applyProtection="1"/>
    <xf numFmtId="0" fontId="1" fillId="0" borderId="0" xfId="0" applyFont="1" applyProtection="1"/>
    <xf numFmtId="164" fontId="1" fillId="0" borderId="0" xfId="0" applyNumberFormat="1" applyFont="1" applyProtection="1"/>
    <xf numFmtId="165" fontId="1" fillId="0" borderId="0" xfId="0" applyNumberFormat="1" applyFont="1" applyProtection="1"/>
    <xf numFmtId="3" fontId="0" fillId="0" borderId="0" xfId="0" applyNumberFormat="1" applyFont="1" applyProtection="1"/>
    <xf numFmtId="3" fontId="20" fillId="0" borderId="0" xfId="0" applyNumberFormat="1" applyFont="1" applyProtection="1"/>
    <xf numFmtId="1" fontId="20" fillId="0" borderId="0" xfId="0" applyNumberFormat="1" applyFont="1" applyProtection="1"/>
    <xf numFmtId="0" fontId="0" fillId="7" borderId="0" xfId="0" applyFill="1" applyAlignment="1">
      <alignment shrinkToFit="1"/>
    </xf>
    <xf numFmtId="171" fontId="0" fillId="7" borderId="0" xfId="0" applyNumberFormat="1" applyFont="1" applyFill="1"/>
    <xf numFmtId="164" fontId="0" fillId="7" borderId="0" xfId="0" applyNumberFormat="1" applyFont="1" applyFill="1"/>
    <xf numFmtId="0" fontId="0" fillId="7" borderId="0" xfId="0" applyFont="1" applyFill="1" applyAlignment="1">
      <alignment shrinkToFit="1"/>
    </xf>
    <xf numFmtId="0" fontId="23" fillId="0" borderId="0" xfId="0" applyFont="1"/>
    <xf numFmtId="0" fontId="24" fillId="4" borderId="0" xfId="0" applyFont="1" applyFill="1"/>
    <xf numFmtId="170" fontId="24" fillId="4" borderId="0" xfId="0" applyNumberFormat="1" applyFont="1" applyFill="1" applyAlignment="1">
      <alignment horizontal="center" vertical="center"/>
    </xf>
    <xf numFmtId="164" fontId="24" fillId="4" borderId="0" xfId="0" applyNumberFormat="1" applyFont="1" applyFill="1"/>
    <xf numFmtId="9" fontId="25" fillId="4" borderId="0" xfId="0" applyNumberFormat="1" applyFont="1" applyFill="1"/>
    <xf numFmtId="0" fontId="24" fillId="4" borderId="0" xfId="0" applyFont="1" applyFill="1" applyAlignment="1">
      <alignment wrapText="1"/>
    </xf>
    <xf numFmtId="3" fontId="24" fillId="4" borderId="0" xfId="0" applyNumberFormat="1" applyFont="1" applyFill="1"/>
    <xf numFmtId="10" fontId="0" fillId="0" borderId="0" xfId="0" applyNumberFormat="1" applyFont="1" applyProtection="1"/>
    <xf numFmtId="169" fontId="20" fillId="0" borderId="0" xfId="0" applyNumberFormat="1" applyFont="1" applyProtection="1"/>
    <xf numFmtId="0" fontId="0" fillId="0" borderId="0" xfId="0" applyAlignment="1">
      <alignment shrinkToFi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CO2e-Emissionen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31-46E6-B09D-2164F87BC4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31-46E6-B09D-2164F87BC4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31-46E6-B09D-2164F87BC4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31-46E6-B09D-2164F87BC4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31-46E6-B09D-2164F87BC4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731-46E6-B09D-2164F87BC4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731-46E6-B09D-2164F87BC4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731-46E6-B09D-2164F87BC4E2}"/>
              </c:ext>
            </c:extLst>
          </c:dPt>
          <c:dLbls>
            <c:dLbl>
              <c:idx val="0"/>
              <c:layout>
                <c:manualLayout>
                  <c:x val="6.3791524165539917E-2"/>
                  <c:y val="3.48499343274529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731-46E6-B09D-2164F87BC4E2}"/>
                </c:ext>
              </c:extLst>
            </c:dLbl>
            <c:dLbl>
              <c:idx val="1"/>
              <c:layout>
                <c:manualLayout>
                  <c:x val="-5.8526008112622284E-2"/>
                  <c:y val="-5.13724335859886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731-46E6-B09D-2164F87BC4E2}"/>
                </c:ext>
              </c:extLst>
            </c:dLbl>
            <c:dLbl>
              <c:idx val="2"/>
              <c:layout>
                <c:manualLayout>
                  <c:x val="-7.4011373578302717E-2"/>
                  <c:y val="-2.35194687325086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731-46E6-B09D-2164F87BC4E2}"/>
                </c:ext>
              </c:extLst>
            </c:dLbl>
            <c:dLbl>
              <c:idx val="3"/>
              <c:layout>
                <c:manualLayout>
                  <c:x val="-7.7772342851083004E-2"/>
                  <c:y val="1.67559768707756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731-46E6-B09D-2164F87BC4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Ergebnis!$B$5:$B$12</c:f>
              <c:strCache>
                <c:ptCount val="8"/>
                <c:pt idx="0">
                  <c:v>Wärme</c:v>
                </c:pt>
                <c:pt idx="1">
                  <c:v>Strom</c:v>
                </c:pt>
                <c:pt idx="2">
                  <c:v>Mobilität</c:v>
                </c:pt>
                <c:pt idx="3">
                  <c:v>Ernährung</c:v>
                </c:pt>
                <c:pt idx="4">
                  <c:v>Wasser</c:v>
                </c:pt>
                <c:pt idx="5">
                  <c:v>Papier</c:v>
                </c:pt>
                <c:pt idx="6">
                  <c:v>Digitalisierung</c:v>
                </c:pt>
                <c:pt idx="7">
                  <c:v>Abfall</c:v>
                </c:pt>
              </c:strCache>
            </c:strRef>
          </c:cat>
          <c:val>
            <c:numRef>
              <c:f>Ergebnis!$C$5:$C$12</c:f>
              <c:numCache>
                <c:formatCode>0.0\ "t CO2e"</c:formatCode>
                <c:ptCount val="8"/>
                <c:pt idx="0">
                  <c:v>4.9399999999999995</c:v>
                </c:pt>
                <c:pt idx="1">
                  <c:v>1.7519999999999998</c:v>
                </c:pt>
                <c:pt idx="2">
                  <c:v>2.1379999999999999</c:v>
                </c:pt>
                <c:pt idx="3">
                  <c:v>1.3072000000000001</c:v>
                </c:pt>
                <c:pt idx="4" formatCode="0.000\ &quot;t CO2e&quot;">
                  <c:v>4.2000000000000006E-3</c:v>
                </c:pt>
                <c:pt idx="5" formatCode="0.000\ &quot;t CO2e&quot;">
                  <c:v>3.168E-2</c:v>
                </c:pt>
                <c:pt idx="6">
                  <c:v>0.55700000000000005</c:v>
                </c:pt>
                <c:pt idx="7" formatCode="0.000\ &quot;t CO2e&quot;">
                  <c:v>7.2419999999999998E-2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731-46E6-B09D-2164F87BC4E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9731-46E6-B09D-2164F87BC4E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731-46E6-B09D-2164F87BC4E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731-46E6-B09D-2164F87BC4E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9731-46E6-B09D-2164F87BC4E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9731-46E6-B09D-2164F87BC4E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9731-46E6-B09D-2164F87BC4E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9731-46E6-B09D-2164F87BC4E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9731-46E6-B09D-2164F87BC4E2}"/>
              </c:ext>
            </c:extLst>
          </c:dPt>
          <c:cat>
            <c:strRef>
              <c:f>Ergebnis!$B$5:$B$12</c:f>
              <c:strCache>
                <c:ptCount val="8"/>
                <c:pt idx="0">
                  <c:v>Wärme</c:v>
                </c:pt>
                <c:pt idx="1">
                  <c:v>Strom</c:v>
                </c:pt>
                <c:pt idx="2">
                  <c:v>Mobilität</c:v>
                </c:pt>
                <c:pt idx="3">
                  <c:v>Ernährung</c:v>
                </c:pt>
                <c:pt idx="4">
                  <c:v>Wasser</c:v>
                </c:pt>
                <c:pt idx="5">
                  <c:v>Papier</c:v>
                </c:pt>
                <c:pt idx="6">
                  <c:v>Digitalisierung</c:v>
                </c:pt>
                <c:pt idx="7">
                  <c:v>Abfall</c:v>
                </c:pt>
              </c:strCache>
            </c:strRef>
          </c:cat>
          <c:val>
            <c:numRef>
              <c:f>Ergebnis!$D$5:$D$12</c:f>
              <c:numCache>
                <c:formatCode>0.0%</c:formatCode>
                <c:ptCount val="8"/>
                <c:pt idx="0">
                  <c:v>0.45730155056699839</c:v>
                </c:pt>
                <c:pt idx="1">
                  <c:v>0.16218467947234436</c:v>
                </c:pt>
                <c:pt idx="2">
                  <c:v>0.19791714880814629</c:v>
                </c:pt>
                <c:pt idx="3">
                  <c:v>0.12100902568849806</c:v>
                </c:pt>
                <c:pt idx="4" formatCode="0.00%">
                  <c:v>3.8879888914603115E-4</c:v>
                </c:pt>
                <c:pt idx="5" formatCode="0.00%">
                  <c:v>2.9326544781300627E-3</c:v>
                </c:pt>
                <c:pt idx="6">
                  <c:v>5.1562138393890317E-2</c:v>
                </c:pt>
                <c:pt idx="7" formatCode="0.00%">
                  <c:v>6.704003702846564E-3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9731-46E6-B09D-2164F87B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CO2e-Emissionen Wärme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Vergleich!$E$10</c:f>
              <c:strCache>
                <c:ptCount val="1"/>
                <c:pt idx="0">
                  <c:v>CO2e-Emission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Vergleich!$B$11:$B$16</c:f>
              <c:strCache>
                <c:ptCount val="6"/>
                <c:pt idx="0">
                  <c:v>Heizöl</c:v>
                </c:pt>
                <c:pt idx="1">
                  <c:v>Erdgas</c:v>
                </c:pt>
                <c:pt idx="2">
                  <c:v>Wärmepumpe Energiemix D</c:v>
                </c:pt>
                <c:pt idx="3">
                  <c:v>Biogas (mit und ohne BHKW)</c:v>
                </c:pt>
                <c:pt idx="4">
                  <c:v>Hackschnitzel (Fernwärme)</c:v>
                </c:pt>
                <c:pt idx="5">
                  <c:v>Wärmepumpe Ökostrom mit Neuanlagenförderung</c:v>
                </c:pt>
              </c:strCache>
            </c:strRef>
          </c:cat>
          <c:val>
            <c:numRef>
              <c:f>Vergleich!$E$11:$E$16</c:f>
              <c:numCache>
                <c:formatCode>0.0\ "t CO2e"</c:formatCode>
                <c:ptCount val="6"/>
                <c:pt idx="0">
                  <c:v>6.4489795918367339</c:v>
                </c:pt>
                <c:pt idx="1">
                  <c:v>4.9399999999999995</c:v>
                </c:pt>
                <c:pt idx="2">
                  <c:v>2.92</c:v>
                </c:pt>
                <c:pt idx="3">
                  <c:v>3.0399999999999996</c:v>
                </c:pt>
                <c:pt idx="4">
                  <c:v>0.68</c:v>
                </c:pt>
                <c:pt idx="5">
                  <c:v>0.42666666666666669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8-4DAB-86F4-98B29574F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431744"/>
        <c:axId val="398432128"/>
      </c:barChart>
      <c:catAx>
        <c:axId val="398431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8432128"/>
        <c:crosses val="autoZero"/>
        <c:auto val="1"/>
        <c:lblAlgn val="ctr"/>
        <c:lblOffset val="100"/>
        <c:noMultiLvlLbl val="0"/>
      </c:catAx>
      <c:valAx>
        <c:axId val="39843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&quot;t CO2e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8431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CO2e-Emissionen Mobilität (inkl. Herstellung)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Vergleich!$E$52</c:f>
              <c:strCache>
                <c:ptCount val="1"/>
                <c:pt idx="0">
                  <c:v>CO2e-Emission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Vergleich!$B$53:$B$56</c:f>
              <c:strCache>
                <c:ptCount val="4"/>
                <c:pt idx="0">
                  <c:v>Verbrenner</c:v>
                </c:pt>
                <c:pt idx="1">
                  <c:v>Elektroauto Energiemix D</c:v>
                </c:pt>
                <c:pt idx="2">
                  <c:v>Elektroauto Ökostrom, z. B. PV</c:v>
                </c:pt>
                <c:pt idx="3">
                  <c:v>Pedelec Energiemix D (Prod.: 8 g CO2e/km)*</c:v>
                </c:pt>
              </c:strCache>
            </c:strRef>
          </c:cat>
          <c:val>
            <c:numRef>
              <c:f>Vergleich!$E$53:$E$56</c:f>
              <c:numCache>
                <c:formatCode>0.0\ "t CO2e"</c:formatCode>
                <c:ptCount val="4"/>
                <c:pt idx="0">
                  <c:v>3.036</c:v>
                </c:pt>
                <c:pt idx="1">
                  <c:v>1.7260799999999998</c:v>
                </c:pt>
                <c:pt idx="2">
                  <c:v>0.90031199999999989</c:v>
                </c:pt>
                <c:pt idx="3">
                  <c:v>0.14400000000000002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C-4C77-9830-5387D56CD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539424"/>
        <c:axId val="398624480"/>
      </c:barChart>
      <c:catAx>
        <c:axId val="398539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8624480"/>
        <c:crosses val="autoZero"/>
        <c:auto val="1"/>
        <c:lblAlgn val="ctr"/>
        <c:lblOffset val="100"/>
        <c:noMultiLvlLbl val="0"/>
      </c:catAx>
      <c:valAx>
        <c:axId val="39862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&quot;t CO2e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853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CO2e-Emission Ernährung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Vergleich!$E$82</c:f>
              <c:strCache>
                <c:ptCount val="1"/>
                <c:pt idx="0">
                  <c:v>CO2e-Emission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Vergleich!$B$83:$B$85</c:f>
              <c:strCache>
                <c:ptCount val="3"/>
                <c:pt idx="0">
                  <c:v>Fleisch</c:v>
                </c:pt>
                <c:pt idx="1">
                  <c:v>Vegetarisch</c:v>
                </c:pt>
                <c:pt idx="2">
                  <c:v>Pflanzlich (vegan)</c:v>
                </c:pt>
              </c:strCache>
            </c:strRef>
          </c:cat>
          <c:val>
            <c:numRef>
              <c:f>Vergleich!$E$83:$E$85</c:f>
              <c:numCache>
                <c:formatCode>General</c:formatCode>
                <c:ptCount val="3"/>
                <c:pt idx="0">
                  <c:v>1.6</c:v>
                </c:pt>
                <c:pt idx="1">
                  <c:v>0.8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5-41C0-A6D6-278E8320F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8642464"/>
        <c:axId val="398657736"/>
      </c:barChart>
      <c:catAx>
        <c:axId val="39864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8657736"/>
        <c:crosses val="autoZero"/>
        <c:auto val="1"/>
        <c:lblAlgn val="ctr"/>
        <c:lblOffset val="100"/>
        <c:noMultiLvlLbl val="0"/>
      </c:catAx>
      <c:valAx>
        <c:axId val="39865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9864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42041</xdr:colOff>
      <xdr:row>0</xdr:row>
      <xdr:rowOff>5255</xdr:rowOff>
    </xdr:from>
    <xdr:to>
      <xdr:col>4</xdr:col>
      <xdr:colOff>849869</xdr:colOff>
      <xdr:row>4</xdr:row>
      <xdr:rowOff>37737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9820" y="5255"/>
          <a:ext cx="807828" cy="10099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784860</xdr:colOff>
      <xdr:row>3</xdr:row>
      <xdr:rowOff>3810</xdr:rowOff>
    </xdr:from>
    <xdr:to>
      <xdr:col>14</xdr:col>
      <xdr:colOff>342900</xdr:colOff>
      <xdr:row>16</xdr:row>
      <xdr:rowOff>53340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15240</xdr:colOff>
      <xdr:row>17</xdr:row>
      <xdr:rowOff>167640</xdr:rowOff>
    </xdr:from>
    <xdr:to>
      <xdr:col>14</xdr:col>
      <xdr:colOff>342900</xdr:colOff>
      <xdr:row>39</xdr:row>
      <xdr:rowOff>5238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5242560"/>
          <a:ext cx="7459980" cy="4196238"/>
        </a:xfrm>
        <a:prstGeom prst="rect">
          <a:avLst/>
        </a:prstGeom>
      </xdr:spPr>
    </xdr:pic>
    <xdr:clientData/>
  </xdr:twoCellAnchor>
  <xdr:twoCellAnchor editAs="oneCell">
    <xdr:from>
      <xdr:col>13</xdr:col>
      <xdr:colOff>160020</xdr:colOff>
      <xdr:row>3</xdr:row>
      <xdr:rowOff>76200</xdr:rowOff>
    </xdr:from>
    <xdr:to>
      <xdr:col>14</xdr:col>
      <xdr:colOff>175368</xdr:colOff>
      <xdr:row>6</xdr:row>
      <xdr:rowOff>57444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90120" y="624840"/>
          <a:ext cx="807828" cy="10099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9617</xdr:colOff>
      <xdr:row>20</xdr:row>
      <xdr:rowOff>182287</xdr:rowOff>
    </xdr:from>
    <xdr:to>
      <xdr:col>5</xdr:col>
      <xdr:colOff>966379</xdr:colOff>
      <xdr:row>36</xdr:row>
      <xdr:rowOff>95658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14443</xdr:colOff>
      <xdr:row>63</xdr:row>
      <xdr:rowOff>3342</xdr:rowOff>
    </xdr:from>
    <xdr:to>
      <xdr:col>6</xdr:col>
      <xdr:colOff>0</xdr:colOff>
      <xdr:row>75</xdr:row>
      <xdr:rowOff>148319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782857</xdr:colOff>
      <xdr:row>88</xdr:row>
      <xdr:rowOff>12152</xdr:rowOff>
    </xdr:from>
    <xdr:to>
      <xdr:col>5</xdr:col>
      <xdr:colOff>971550</xdr:colOff>
      <xdr:row>100</xdr:row>
      <xdr:rowOff>90488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108857</xdr:colOff>
      <xdr:row>0</xdr:row>
      <xdr:rowOff>51227</xdr:rowOff>
    </xdr:from>
    <xdr:to>
      <xdr:col>5</xdr:col>
      <xdr:colOff>916685</xdr:colOff>
      <xdr:row>4</xdr:row>
      <xdr:rowOff>75053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874" y="51227"/>
          <a:ext cx="807828" cy="1009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E119"/>
  <sheetViews>
    <sheetView topLeftCell="A58" zoomScale="145" zoomScaleNormal="145" workbookViewId="0">
      <selection activeCell="C77" sqref="C77"/>
    </sheetView>
  </sheetViews>
  <sheetFormatPr baseColWidth="10" defaultRowHeight="14.4" x14ac:dyDescent="0.55000000000000004"/>
  <cols>
    <col min="2" max="2" width="43.7890625" customWidth="1"/>
    <col min="3" max="3" width="15" customWidth="1"/>
    <col min="5" max="5" width="12.89453125" bestFit="1" customWidth="1"/>
  </cols>
  <sheetData>
    <row r="1" spans="2:5" ht="32.4" x14ac:dyDescent="1.4">
      <c r="B1" s="18" t="s">
        <v>203</v>
      </c>
    </row>
    <row r="2" spans="2:5" x14ac:dyDescent="0.55000000000000004">
      <c r="B2" t="s">
        <v>120</v>
      </c>
    </row>
    <row r="3" spans="2:5" x14ac:dyDescent="0.55000000000000004">
      <c r="B3" s="13" t="s">
        <v>201</v>
      </c>
    </row>
    <row r="4" spans="2:5" x14ac:dyDescent="0.55000000000000004">
      <c r="B4" s="13" t="s">
        <v>202</v>
      </c>
    </row>
    <row r="5" spans="2:5" x14ac:dyDescent="0.55000000000000004">
      <c r="B5" s="46" t="s">
        <v>163</v>
      </c>
    </row>
    <row r="6" spans="2:5" x14ac:dyDescent="0.55000000000000004">
      <c r="B6" s="47" t="s">
        <v>163</v>
      </c>
    </row>
    <row r="7" spans="2:5" ht="25.8" x14ac:dyDescent="0.95">
      <c r="B7" s="3" t="s">
        <v>112</v>
      </c>
    </row>
    <row r="8" spans="2:5" x14ac:dyDescent="0.55000000000000004">
      <c r="C8" s="1"/>
      <c r="E8" s="7"/>
    </row>
    <row r="9" spans="2:5" ht="16.8" x14ac:dyDescent="0.75">
      <c r="B9" s="4" t="s">
        <v>115</v>
      </c>
      <c r="C9" s="4" t="s">
        <v>116</v>
      </c>
      <c r="D9" s="4" t="s">
        <v>104</v>
      </c>
      <c r="E9" s="4" t="s">
        <v>117</v>
      </c>
    </row>
    <row r="10" spans="2:5" x14ac:dyDescent="0.55000000000000004">
      <c r="B10" t="s">
        <v>80</v>
      </c>
      <c r="C10" s="20"/>
      <c r="D10" t="s">
        <v>61</v>
      </c>
      <c r="E10" s="7" t="str">
        <f>+IF(C10="","",C10*Faktoren!Q9)</f>
        <v/>
      </c>
    </row>
    <row r="11" spans="2:5" x14ac:dyDescent="0.55000000000000004">
      <c r="B11" s="5" t="s">
        <v>81</v>
      </c>
      <c r="C11" s="21"/>
      <c r="D11" s="5" t="s">
        <v>71</v>
      </c>
      <c r="E11" s="8" t="str">
        <f>+IF(C11="","",C11*Faktoren!Q10)</f>
        <v/>
      </c>
    </row>
    <row r="12" spans="2:5" x14ac:dyDescent="0.55000000000000004">
      <c r="B12" t="s">
        <v>81</v>
      </c>
      <c r="C12" s="20"/>
      <c r="D12" t="s">
        <v>6</v>
      </c>
      <c r="E12" s="7" t="str">
        <f>+IF(C12="","",C12*Faktoren!Q11)</f>
        <v/>
      </c>
    </row>
    <row r="13" spans="2:5" x14ac:dyDescent="0.55000000000000004">
      <c r="B13" s="5" t="s">
        <v>82</v>
      </c>
      <c r="C13" s="21"/>
      <c r="D13" s="5" t="s">
        <v>72</v>
      </c>
      <c r="E13" s="8" t="str">
        <f>+IF(C13="","",C13*Faktoren!Q12)</f>
        <v/>
      </c>
    </row>
    <row r="14" spans="2:5" x14ac:dyDescent="0.55000000000000004">
      <c r="B14" t="s">
        <v>82</v>
      </c>
      <c r="C14" s="20"/>
      <c r="D14" t="s">
        <v>4</v>
      </c>
      <c r="E14" s="7" t="str">
        <f>+IF(C14="","",C14*Faktoren!Q13)</f>
        <v/>
      </c>
    </row>
    <row r="15" spans="2:5" x14ac:dyDescent="0.55000000000000004">
      <c r="B15" s="5" t="s">
        <v>83</v>
      </c>
      <c r="C15" s="21">
        <v>20000</v>
      </c>
      <c r="D15" s="5" t="s">
        <v>61</v>
      </c>
      <c r="E15" s="8">
        <f>+IF(C15="","",C15*Faktoren!Q14)</f>
        <v>4.9399999999999995</v>
      </c>
    </row>
    <row r="16" spans="2:5" x14ac:dyDescent="0.55000000000000004">
      <c r="B16" t="s">
        <v>83</v>
      </c>
      <c r="C16" s="20"/>
      <c r="D16" t="s">
        <v>4</v>
      </c>
      <c r="E16" s="7" t="str">
        <f>+IF(C16="","",C16*Faktoren!Q15)</f>
        <v/>
      </c>
    </row>
    <row r="17" spans="2:5" x14ac:dyDescent="0.55000000000000004">
      <c r="B17" s="5" t="s">
        <v>84</v>
      </c>
      <c r="C17" s="21"/>
      <c r="D17" s="5" t="s">
        <v>61</v>
      </c>
      <c r="E17" s="8" t="str">
        <f>+IF(C17="","",C17*Faktoren!Q16)</f>
        <v/>
      </c>
    </row>
    <row r="18" spans="2:5" x14ac:dyDescent="0.55000000000000004">
      <c r="B18" t="s">
        <v>84</v>
      </c>
      <c r="C18" s="20"/>
      <c r="D18" t="s">
        <v>4</v>
      </c>
      <c r="E18" s="7" t="str">
        <f>+IF(C18="","",C18*Faktoren!Q17)</f>
        <v/>
      </c>
    </row>
    <row r="19" spans="2:5" x14ac:dyDescent="0.55000000000000004">
      <c r="B19" s="5" t="s">
        <v>85</v>
      </c>
      <c r="C19" s="21"/>
      <c r="D19" s="5" t="s">
        <v>39</v>
      </c>
      <c r="E19" s="8" t="str">
        <f>+IF(C19="","",C19*Faktoren!Q18)</f>
        <v/>
      </c>
    </row>
    <row r="20" spans="2:5" x14ac:dyDescent="0.55000000000000004">
      <c r="B20" t="s">
        <v>73</v>
      </c>
      <c r="C20" s="20"/>
      <c r="D20" t="s">
        <v>61</v>
      </c>
      <c r="E20" s="7" t="str">
        <f>+IF(C20="","",C20*Faktoren!Q19)</f>
        <v/>
      </c>
    </row>
    <row r="21" spans="2:5" x14ac:dyDescent="0.55000000000000004">
      <c r="B21" s="5" t="s">
        <v>74</v>
      </c>
      <c r="C21" s="21"/>
      <c r="D21" s="5" t="s">
        <v>61</v>
      </c>
      <c r="E21" s="8" t="str">
        <f>+IF(C21="","",C21*Faktoren!Q20)</f>
        <v/>
      </c>
    </row>
    <row r="22" spans="2:5" x14ac:dyDescent="0.55000000000000004">
      <c r="B22" t="s">
        <v>75</v>
      </c>
      <c r="C22" s="20"/>
      <c r="D22" t="s">
        <v>61</v>
      </c>
      <c r="E22" s="7" t="str">
        <f>+IF(C22="","",C22*Faktoren!Q21)</f>
        <v/>
      </c>
    </row>
    <row r="23" spans="2:5" x14ac:dyDescent="0.55000000000000004">
      <c r="B23" s="5" t="s">
        <v>76</v>
      </c>
      <c r="C23" s="21"/>
      <c r="D23" s="5" t="s">
        <v>61</v>
      </c>
      <c r="E23" s="8" t="str">
        <f>+IF(C23="","",C23*Faktoren!Q22)</f>
        <v/>
      </c>
    </row>
    <row r="24" spans="2:5" x14ac:dyDescent="0.55000000000000004">
      <c r="B24" t="s">
        <v>77</v>
      </c>
      <c r="C24" s="20"/>
      <c r="D24" t="s">
        <v>61</v>
      </c>
      <c r="E24" s="7" t="str">
        <f>+IF(C24="","",C24*Faktoren!Q23)</f>
        <v/>
      </c>
    </row>
    <row r="25" spans="2:5" x14ac:dyDescent="0.55000000000000004">
      <c r="B25" s="5" t="s">
        <v>78</v>
      </c>
      <c r="C25" s="21"/>
      <c r="D25" s="5" t="s">
        <v>61</v>
      </c>
      <c r="E25" s="8" t="str">
        <f>+IF(C25="","",C25*Faktoren!Q24)</f>
        <v/>
      </c>
    </row>
    <row r="26" spans="2:5" x14ac:dyDescent="0.55000000000000004">
      <c r="B26" t="s">
        <v>79</v>
      </c>
      <c r="C26" s="20"/>
      <c r="D26" t="s">
        <v>61</v>
      </c>
      <c r="E26" s="7" t="str">
        <f>+IF(C26="","",C26*Faktoren!Q25)</f>
        <v/>
      </c>
    </row>
    <row r="27" spans="2:5" x14ac:dyDescent="0.55000000000000004">
      <c r="B27" t="s">
        <v>86</v>
      </c>
      <c r="C27" s="21"/>
      <c r="D27" t="s">
        <v>61</v>
      </c>
      <c r="E27" s="7" t="str">
        <f>+IF(C27="","",C27*Faktoren!Q27)</f>
        <v/>
      </c>
    </row>
    <row r="28" spans="2:5" x14ac:dyDescent="0.55000000000000004">
      <c r="B28" s="5" t="s">
        <v>86</v>
      </c>
      <c r="C28" s="20"/>
      <c r="D28" s="5" t="s">
        <v>87</v>
      </c>
      <c r="E28" s="8" t="str">
        <f>+IF(C28="","",C28*Faktoren!Q28)</f>
        <v/>
      </c>
    </row>
    <row r="29" spans="2:5" x14ac:dyDescent="0.55000000000000004">
      <c r="B29" s="4" t="s">
        <v>118</v>
      </c>
      <c r="C29" s="6"/>
      <c r="D29" s="4"/>
      <c r="E29" s="9">
        <f>+IF(SUM(E10:E28)=0,"",SUM(E10:E28))</f>
        <v>4.9399999999999995</v>
      </c>
    </row>
    <row r="31" spans="2:5" ht="25.8" x14ac:dyDescent="0.95">
      <c r="B31" s="3" t="s">
        <v>121</v>
      </c>
    </row>
    <row r="32" spans="2:5" ht="15.6" x14ac:dyDescent="0.6">
      <c r="B32" s="12" t="s">
        <v>122</v>
      </c>
    </row>
    <row r="33" spans="2:5" ht="15.6" x14ac:dyDescent="0.6">
      <c r="B33" s="12"/>
    </row>
    <row r="34" spans="2:5" ht="16.8" x14ac:dyDescent="0.75">
      <c r="B34" s="4" t="s">
        <v>115</v>
      </c>
      <c r="C34" s="4" t="s">
        <v>116</v>
      </c>
      <c r="D34" s="4" t="s">
        <v>104</v>
      </c>
      <c r="E34" s="4" t="s">
        <v>117</v>
      </c>
    </row>
    <row r="35" spans="2:5" x14ac:dyDescent="0.55000000000000004">
      <c r="B35" t="s">
        <v>62</v>
      </c>
      <c r="C35" s="20"/>
      <c r="D35" t="s">
        <v>61</v>
      </c>
      <c r="E35" s="7" t="str">
        <f>+IF(C35="","",C35*Faktoren!G47)</f>
        <v/>
      </c>
    </row>
    <row r="36" spans="2:5" x14ac:dyDescent="0.55000000000000004">
      <c r="B36" s="5" t="s">
        <v>63</v>
      </c>
      <c r="C36" s="21"/>
      <c r="D36" s="5" t="s">
        <v>61</v>
      </c>
      <c r="E36" s="8" t="str">
        <f>+IF(C36="","",C36*Faktoren!G48)</f>
        <v/>
      </c>
    </row>
    <row r="37" spans="2:5" x14ac:dyDescent="0.55000000000000004">
      <c r="B37" t="s">
        <v>60</v>
      </c>
      <c r="C37" s="20">
        <v>4000</v>
      </c>
      <c r="D37" t="s">
        <v>61</v>
      </c>
      <c r="E37" s="7">
        <f>+IF(C37="","",C37*Faktoren!G49)</f>
        <v>1.7519999999999998</v>
      </c>
    </row>
    <row r="38" spans="2:5" x14ac:dyDescent="0.55000000000000004">
      <c r="B38" s="5" t="s">
        <v>64</v>
      </c>
      <c r="C38" s="21"/>
      <c r="D38" s="5" t="s">
        <v>61</v>
      </c>
      <c r="E38" s="8" t="str">
        <f>+IF(C38="","",C38*Faktoren!G50)</f>
        <v/>
      </c>
    </row>
    <row r="39" spans="2:5" x14ac:dyDescent="0.55000000000000004">
      <c r="B39" t="s">
        <v>65</v>
      </c>
      <c r="C39" s="20"/>
      <c r="D39" t="s">
        <v>61</v>
      </c>
      <c r="E39" s="7" t="str">
        <f>+IF(C39="","",C39*Faktoren!G51)</f>
        <v/>
      </c>
    </row>
    <row r="40" spans="2:5" x14ac:dyDescent="0.55000000000000004">
      <c r="B40" s="5" t="s">
        <v>66</v>
      </c>
      <c r="C40" s="21"/>
      <c r="D40" s="5" t="s">
        <v>61</v>
      </c>
      <c r="E40" s="8" t="str">
        <f>+IF(C40="","",C40*Faktoren!G52)</f>
        <v/>
      </c>
    </row>
    <row r="41" spans="2:5" x14ac:dyDescent="0.55000000000000004">
      <c r="B41" t="s">
        <v>67</v>
      </c>
      <c r="C41" s="20"/>
      <c r="D41" t="s">
        <v>61</v>
      </c>
      <c r="E41" s="7" t="str">
        <f>+IF(C41="","",C41*Faktoren!G53)</f>
        <v/>
      </c>
    </row>
    <row r="42" spans="2:5" x14ac:dyDescent="0.55000000000000004">
      <c r="B42" s="5" t="s">
        <v>68</v>
      </c>
      <c r="C42" s="21"/>
      <c r="D42" s="5" t="s">
        <v>61</v>
      </c>
      <c r="E42" s="8" t="str">
        <f>+IF(C42="","",C42*Faktoren!G54)</f>
        <v/>
      </c>
    </row>
    <row r="43" spans="2:5" x14ac:dyDescent="0.55000000000000004">
      <c r="B43" t="s">
        <v>69</v>
      </c>
      <c r="C43" s="20"/>
      <c r="D43" t="s">
        <v>61</v>
      </c>
      <c r="E43" s="7" t="str">
        <f>+IF(C43="","",C43*Faktoren!G55)</f>
        <v/>
      </c>
    </row>
    <row r="44" spans="2:5" x14ac:dyDescent="0.55000000000000004">
      <c r="B44" s="4" t="s">
        <v>118</v>
      </c>
      <c r="C44" s="6"/>
      <c r="D44" s="4"/>
      <c r="E44" s="9">
        <f>+IF(SUM(E35:E43)=0,"",SUM(E35:E43))</f>
        <v>1.7519999999999998</v>
      </c>
    </row>
    <row r="46" spans="2:5" ht="25.8" x14ac:dyDescent="0.95">
      <c r="B46" s="3" t="s">
        <v>113</v>
      </c>
    </row>
    <row r="47" spans="2:5" x14ac:dyDescent="0.55000000000000004">
      <c r="B47" t="s">
        <v>126</v>
      </c>
    </row>
    <row r="49" spans="2:5" ht="16.8" x14ac:dyDescent="0.75">
      <c r="B49" s="4" t="s">
        <v>123</v>
      </c>
      <c r="C49" s="4" t="s">
        <v>124</v>
      </c>
      <c r="D49" s="14" t="s">
        <v>125</v>
      </c>
      <c r="E49" s="4" t="s">
        <v>117</v>
      </c>
    </row>
    <row r="50" spans="2:5" x14ac:dyDescent="0.55000000000000004">
      <c r="B50" t="str">
        <f>+Faktoren!C35</f>
        <v>Verbrennungsmotor und Hybrid Alleinfahrt</v>
      </c>
      <c r="C50" s="20">
        <v>10000</v>
      </c>
      <c r="D50" t="str">
        <f>+Faktoren!E35</f>
        <v>Pkm</v>
      </c>
      <c r="E50" s="7">
        <f>+IF(C50="","",C50*Faktoren!G35)</f>
        <v>2.13</v>
      </c>
    </row>
    <row r="51" spans="2:5" x14ac:dyDescent="0.55000000000000004">
      <c r="B51" s="5" t="str">
        <f>+Faktoren!C36</f>
        <v>Verbrennungsmotor und Hybrid Fahrgemeinschaft</v>
      </c>
      <c r="C51" s="21"/>
      <c r="D51" s="5" t="str">
        <f>+Faktoren!E36</f>
        <v>Pkm</v>
      </c>
      <c r="E51" s="8" t="str">
        <f>+IF(C51="","",C51*Faktoren!G36)</f>
        <v/>
      </c>
    </row>
    <row r="52" spans="2:5" x14ac:dyDescent="0.55000000000000004">
      <c r="B52" t="str">
        <f>+Faktoren!C37</f>
        <v>Vollelektrisches E-Auto Alleinfahrt</v>
      </c>
      <c r="C52" s="20"/>
      <c r="D52" t="str">
        <f>+Faktoren!E37</f>
        <v>Pkm</v>
      </c>
      <c r="E52" s="7" t="str">
        <f>+IF(C52="","",C52*Faktoren!G37)</f>
        <v/>
      </c>
    </row>
    <row r="53" spans="2:5" x14ac:dyDescent="0.55000000000000004">
      <c r="B53" s="5" t="str">
        <f>+Faktoren!C38</f>
        <v>Vollelektrisches E-Auto Fahrgemeinschaft</v>
      </c>
      <c r="C53" s="21"/>
      <c r="D53" s="5" t="str">
        <f>+Faktoren!E38</f>
        <v>Pkm</v>
      </c>
      <c r="E53" s="8" t="str">
        <f>+IF(C53="","",C53*Faktoren!G38)</f>
        <v/>
      </c>
    </row>
    <row r="54" spans="2:5" x14ac:dyDescent="0.55000000000000004">
      <c r="B54" t="str">
        <f>+Faktoren!C39</f>
        <v>E-Bike</v>
      </c>
      <c r="C54" s="20">
        <v>2000</v>
      </c>
      <c r="D54" t="str">
        <f>+Faktoren!E39</f>
        <v>Pkm</v>
      </c>
      <c r="E54" s="7">
        <f>+IF(C54="","",C54*Faktoren!G39)</f>
        <v>8.0000000000000002E-3</v>
      </c>
    </row>
    <row r="55" spans="2:5" x14ac:dyDescent="0.55000000000000004">
      <c r="B55" s="5" t="str">
        <f>+Faktoren!C40</f>
        <v>Fahrrad</v>
      </c>
      <c r="C55" s="21"/>
      <c r="D55" s="5" t="str">
        <f>+Faktoren!E40</f>
        <v>Pkm</v>
      </c>
      <c r="E55" s="8" t="str">
        <f>+IF(C55="","",C55*Faktoren!G40)</f>
        <v/>
      </c>
    </row>
    <row r="56" spans="2:5" x14ac:dyDescent="0.55000000000000004">
      <c r="B56" t="str">
        <f>+Faktoren!C41</f>
        <v>Motorrad/Roller Verbrenner</v>
      </c>
      <c r="C56" s="20"/>
      <c r="D56" t="str">
        <f>+Faktoren!E41</f>
        <v>Pkm</v>
      </c>
      <c r="E56" s="7" t="str">
        <f>+IF(C56="","",C56*Faktoren!G41)</f>
        <v/>
      </c>
    </row>
    <row r="57" spans="2:5" x14ac:dyDescent="0.55000000000000004">
      <c r="B57" s="5" t="str">
        <f>+Faktoren!C42</f>
        <v>ÖPNV (Bus, Tram, S-Bahn, U-Bahn, Zug)</v>
      </c>
      <c r="C57" s="21"/>
      <c r="D57" s="5" t="str">
        <f>+Faktoren!E42</f>
        <v>Pkm</v>
      </c>
      <c r="E57" s="8" t="str">
        <f>+IF(C57="","",C57*Faktoren!G42)</f>
        <v/>
      </c>
    </row>
    <row r="58" spans="2:5" x14ac:dyDescent="0.55000000000000004">
      <c r="B58" t="str">
        <f>+Faktoren!C43</f>
        <v>Zu Fuß</v>
      </c>
      <c r="C58" s="20"/>
      <c r="D58" t="str">
        <f>+Faktoren!E43</f>
        <v>Pkm</v>
      </c>
      <c r="E58" s="7" t="str">
        <f>+IF(C58="","",C58*Faktoren!G43)</f>
        <v/>
      </c>
    </row>
    <row r="59" spans="2:5" x14ac:dyDescent="0.55000000000000004">
      <c r="B59" s="5" t="str">
        <f>+Faktoren!C44</f>
        <v>Flugzeug</v>
      </c>
      <c r="C59" s="21"/>
      <c r="D59" s="5" t="str">
        <f>+Faktoren!E44</f>
        <v>Pkm</v>
      </c>
      <c r="E59" s="8" t="str">
        <f>+IF(C59="","",C59*Faktoren!G44)</f>
        <v/>
      </c>
    </row>
    <row r="60" spans="2:5" x14ac:dyDescent="0.55000000000000004">
      <c r="B60" t="str">
        <f>+Faktoren!C45</f>
        <v>Reisebus</v>
      </c>
      <c r="C60" s="20"/>
      <c r="D60" t="str">
        <f>+Faktoren!E45</f>
        <v>Pkm</v>
      </c>
      <c r="E60" s="7" t="str">
        <f>+IF(C60="","",C60*Faktoren!G45)</f>
        <v/>
      </c>
    </row>
    <row r="61" spans="2:5" x14ac:dyDescent="0.55000000000000004">
      <c r="B61" s="5" t="str">
        <f>+Faktoren!C46</f>
        <v>Schifffahrt</v>
      </c>
      <c r="C61" s="21"/>
      <c r="D61" s="5" t="str">
        <f>+Faktoren!E46</f>
        <v>Pkm</v>
      </c>
      <c r="E61" s="8" t="str">
        <f>+IF(C61="","",C61*Faktoren!G46)</f>
        <v/>
      </c>
    </row>
    <row r="62" spans="2:5" x14ac:dyDescent="0.55000000000000004">
      <c r="B62" s="4" t="s">
        <v>118</v>
      </c>
      <c r="C62" s="4"/>
      <c r="D62" s="4"/>
      <c r="E62" s="9">
        <f>+IF(SUM(E50:E61)=0,"",SUM(E50:E61))</f>
        <v>2.1379999999999999</v>
      </c>
    </row>
    <row r="64" spans="2:5" ht="25.8" x14ac:dyDescent="0.95">
      <c r="B64" s="3" t="s">
        <v>111</v>
      </c>
    </row>
    <row r="66" spans="2:5" ht="16.8" x14ac:dyDescent="0.75">
      <c r="B66" s="4" t="s">
        <v>127</v>
      </c>
      <c r="C66" s="4" t="s">
        <v>103</v>
      </c>
      <c r="D66" s="14" t="s">
        <v>104</v>
      </c>
      <c r="E66" s="4" t="s">
        <v>117</v>
      </c>
    </row>
    <row r="67" spans="2:5" x14ac:dyDescent="0.55000000000000004">
      <c r="B67" t="str">
        <f>+Faktoren!U9</f>
        <v>Vegane Essensportion</v>
      </c>
      <c r="C67" s="20">
        <v>200</v>
      </c>
      <c r="D67" t="str">
        <f>+Faktoren!W9</f>
        <v>Portionen</v>
      </c>
      <c r="E67" s="7">
        <f>+IF(C67="","",C67*Faktoren!Y9)</f>
        <v>0.12</v>
      </c>
    </row>
    <row r="68" spans="2:5" x14ac:dyDescent="0.55000000000000004">
      <c r="B68" s="5" t="str">
        <f>+Faktoren!U10</f>
        <v>Vegetarische Essensportion</v>
      </c>
      <c r="C68" s="21">
        <v>200</v>
      </c>
      <c r="D68" s="5" t="str">
        <f>+Faktoren!W10</f>
        <v>Portionen</v>
      </c>
      <c r="E68" s="8">
        <f>+IF(C68="","",C68*Faktoren!Y10)</f>
        <v>0.16</v>
      </c>
    </row>
    <row r="69" spans="2:5" x14ac:dyDescent="0.55000000000000004">
      <c r="B69" t="str">
        <f>+Faktoren!U11</f>
        <v>Essenportion mit Fleisch</v>
      </c>
      <c r="C69" s="20">
        <v>600</v>
      </c>
      <c r="D69" t="str">
        <f>+Faktoren!W11</f>
        <v>Portionen</v>
      </c>
      <c r="E69" s="7">
        <f>+IF(C69="","",C69*Faktoren!Y11)</f>
        <v>0.96000000000000008</v>
      </c>
    </row>
    <row r="70" spans="2:5" x14ac:dyDescent="0.55000000000000004">
      <c r="B70" s="5" t="str">
        <f>+Faktoren!U12</f>
        <v>Vegan belegte Brötchen</v>
      </c>
      <c r="C70" s="21"/>
      <c r="D70" s="5" t="str">
        <f>+Faktoren!W12</f>
        <v>Brötchen</v>
      </c>
      <c r="E70" s="8" t="str">
        <f>+IF(C70="","",C70*Faktoren!Y12)</f>
        <v/>
      </c>
    </row>
    <row r="71" spans="2:5" x14ac:dyDescent="0.55000000000000004">
      <c r="B71" t="str">
        <f>+Faktoren!U13</f>
        <v>Vegetarisch belegte Brötchen</v>
      </c>
      <c r="C71" s="20"/>
      <c r="D71" t="str">
        <f>+Faktoren!W13</f>
        <v>Brötchen</v>
      </c>
      <c r="E71" s="7" t="str">
        <f>+IF(C71="","",C71*Faktoren!Y13)</f>
        <v/>
      </c>
    </row>
    <row r="72" spans="2:5" x14ac:dyDescent="0.55000000000000004">
      <c r="B72" s="5" t="str">
        <f>+Faktoren!U14</f>
        <v>Belegte Brötchen mit Wurst</v>
      </c>
      <c r="C72" s="21"/>
      <c r="D72" s="5" t="str">
        <f>+Faktoren!W14</f>
        <v>Brötchen</v>
      </c>
      <c r="E72" s="8" t="str">
        <f>+IF(C72="","",C72*Faktoren!Y14)</f>
        <v/>
      </c>
    </row>
    <row r="73" spans="2:5" x14ac:dyDescent="0.55000000000000004">
      <c r="B73" t="str">
        <f>+Faktoren!U15</f>
        <v>Würste (Landjäger, Wienerle, etc.)</v>
      </c>
      <c r="C73" s="20"/>
      <c r="D73" t="str">
        <f>+Faktoren!W15</f>
        <v>Stück</v>
      </c>
      <c r="E73" s="7" t="str">
        <f>+IF(C73="","",C73*Faktoren!Y15)</f>
        <v/>
      </c>
    </row>
    <row r="74" spans="2:5" x14ac:dyDescent="0.55000000000000004">
      <c r="B74" s="5" t="str">
        <f>+Faktoren!U16</f>
        <v>Süße Stückchen</v>
      </c>
      <c r="C74" s="21"/>
      <c r="D74" s="5" t="str">
        <f>+Faktoren!W16</f>
        <v>Stück</v>
      </c>
      <c r="E74" s="8" t="str">
        <f>+IF(C74="","",C74*Faktoren!Y16)</f>
        <v/>
      </c>
    </row>
    <row r="75" spans="2:5" x14ac:dyDescent="0.55000000000000004">
      <c r="B75" t="str">
        <f>+Faktoren!U17</f>
        <v>Kaffee</v>
      </c>
      <c r="C75" s="20"/>
      <c r="D75" t="str">
        <f>+Faktoren!W17</f>
        <v>l</v>
      </c>
      <c r="E75" s="7" t="str">
        <f>+IF(C75="","",C75*Faktoren!Y17)</f>
        <v/>
      </c>
    </row>
    <row r="76" spans="2:5" x14ac:dyDescent="0.55000000000000004">
      <c r="B76" s="5" t="str">
        <f>+Faktoren!U18</f>
        <v>Kaffee</v>
      </c>
      <c r="C76" s="21">
        <v>12</v>
      </c>
      <c r="D76" s="5" t="str">
        <f>+Faktoren!W18</f>
        <v>kg</v>
      </c>
      <c r="E76" s="8">
        <f>+IF(C76="","",C76*Faktoren!Y18)</f>
        <v>6.7199999999999996E-2</v>
      </c>
    </row>
    <row r="77" spans="2:5" x14ac:dyDescent="0.55000000000000004">
      <c r="B77" t="str">
        <f>+Faktoren!U19</f>
        <v>Milch</v>
      </c>
      <c r="C77" s="20"/>
      <c r="D77" t="str">
        <f>+Faktoren!W19</f>
        <v>l</v>
      </c>
      <c r="E77" s="7" t="str">
        <f>+IF(C77="","",C77*Faktoren!Y19)</f>
        <v/>
      </c>
    </row>
    <row r="78" spans="2:5" x14ac:dyDescent="0.55000000000000004">
      <c r="B78" s="5" t="str">
        <f>+Faktoren!U20</f>
        <v>Milchersatzprodukte</v>
      </c>
      <c r="C78" s="21"/>
      <c r="D78" s="5" t="str">
        <f>+Faktoren!W20</f>
        <v>l</v>
      </c>
      <c r="E78" s="8" t="str">
        <f>+IF(C78="","",C78*Faktoren!Y20)</f>
        <v/>
      </c>
    </row>
    <row r="79" spans="2:5" x14ac:dyDescent="0.55000000000000004">
      <c r="B79" s="10" t="str">
        <f>+Faktoren!U21</f>
        <v>Erfrischungsgetränke</v>
      </c>
      <c r="C79" s="20"/>
      <c r="D79" s="10" t="str">
        <f>+Faktoren!W21</f>
        <v>l</v>
      </c>
      <c r="E79" s="11" t="str">
        <f>+IF(C79="","",C79*Faktoren!Y21)</f>
        <v/>
      </c>
    </row>
    <row r="80" spans="2:5" x14ac:dyDescent="0.55000000000000004">
      <c r="B80" s="15" t="s">
        <v>118</v>
      </c>
      <c r="C80" s="16"/>
      <c r="D80" s="15"/>
      <c r="E80" s="17">
        <f>+IF(SUM(E67:E79)=0,"",SUM(E67:E79))</f>
        <v>1.3072000000000001</v>
      </c>
    </row>
    <row r="82" spans="2:5" ht="25.8" x14ac:dyDescent="0.95">
      <c r="B82" s="3" t="s">
        <v>134</v>
      </c>
    </row>
    <row r="84" spans="2:5" ht="16.8" x14ac:dyDescent="0.75">
      <c r="B84" s="4" t="s">
        <v>135</v>
      </c>
      <c r="C84" s="4" t="s">
        <v>116</v>
      </c>
      <c r="D84" s="14" t="s">
        <v>104</v>
      </c>
      <c r="E84" s="4" t="s">
        <v>117</v>
      </c>
    </row>
    <row r="85" spans="2:5" x14ac:dyDescent="0.55000000000000004">
      <c r="B85" t="str">
        <f>+Faktoren!C88</f>
        <v>Frischwasser</v>
      </c>
      <c r="C85" s="20">
        <v>10</v>
      </c>
      <c r="D85" t="str">
        <f>+Faktoren!E88</f>
        <v>m³</v>
      </c>
      <c r="E85" s="25">
        <f>+IF(C85="","",C85*Faktoren!G88)</f>
        <v>4.2000000000000006E-3</v>
      </c>
    </row>
    <row r="86" spans="2:5" x14ac:dyDescent="0.55000000000000004">
      <c r="B86" s="5" t="str">
        <f>+Faktoren!C89</f>
        <v>Brauchwasser aus Regenwasserzisterne</v>
      </c>
      <c r="C86" s="21"/>
      <c r="D86" s="5" t="str">
        <f>+Faktoren!E89</f>
        <v>m³</v>
      </c>
      <c r="E86" s="26" t="str">
        <f>+IF(C86="","",C86*Faktoren!G89)</f>
        <v/>
      </c>
    </row>
    <row r="87" spans="2:5" x14ac:dyDescent="0.55000000000000004">
      <c r="B87" s="4" t="s">
        <v>118</v>
      </c>
      <c r="C87" s="4"/>
      <c r="D87" s="4"/>
      <c r="E87" s="27">
        <f>+IF(SUM(E85:E86)=0,"",SUM(E85:E86))</f>
        <v>4.2000000000000006E-3</v>
      </c>
    </row>
    <row r="89" spans="2:5" ht="25.8" x14ac:dyDescent="0.95">
      <c r="B89" s="3" t="s">
        <v>130</v>
      </c>
    </row>
    <row r="91" spans="2:5" ht="16.8" x14ac:dyDescent="0.75">
      <c r="B91" s="4" t="s">
        <v>129</v>
      </c>
      <c r="C91" s="4" t="s">
        <v>116</v>
      </c>
      <c r="D91" s="4" t="s">
        <v>104</v>
      </c>
      <c r="E91" s="4" t="s">
        <v>117</v>
      </c>
    </row>
    <row r="92" spans="2:5" x14ac:dyDescent="0.55000000000000004">
      <c r="B92" t="str">
        <f>+Faktoren!C14</f>
        <v>Kopierpapier Frischfaser</v>
      </c>
      <c r="C92" s="20">
        <v>6</v>
      </c>
      <c r="D92" s="22" t="str">
        <f>+Faktoren!E14</f>
        <v>500 Stck., 80g/m²</v>
      </c>
      <c r="E92" s="23">
        <f>+IF(C92="","",C92*Faktoren!G14)</f>
        <v>1.3739999999999999E-2</v>
      </c>
    </row>
    <row r="93" spans="2:5" x14ac:dyDescent="0.55000000000000004">
      <c r="B93" s="5" t="str">
        <f>+Faktoren!C15</f>
        <v>Kopierpapier Recycling</v>
      </c>
      <c r="C93" s="21"/>
      <c r="D93" s="5" t="str">
        <f>+Faktoren!E15</f>
        <v>500 Stck.</v>
      </c>
      <c r="E93" s="24" t="str">
        <f>+IF(C93="","",C93*Faktoren!G15)</f>
        <v/>
      </c>
    </row>
    <row r="94" spans="2:5" x14ac:dyDescent="0.55000000000000004">
      <c r="B94" t="str">
        <f>+Faktoren!C16</f>
        <v>Toilettenpapier Normalrolle Frischfaser</v>
      </c>
      <c r="C94" s="20">
        <v>100</v>
      </c>
      <c r="D94" t="str">
        <f>+Faktoren!E16</f>
        <v>Rollen</v>
      </c>
      <c r="E94" s="23">
        <f>+IF(C94="","",C94*Faktoren!G16)</f>
        <v>1.61E-2</v>
      </c>
    </row>
    <row r="95" spans="2:5" x14ac:dyDescent="0.55000000000000004">
      <c r="B95" s="5" t="str">
        <f>+Faktoren!C17</f>
        <v>Toilettenpapier Normalrolle Recyclingpapier</v>
      </c>
      <c r="C95" s="21"/>
      <c r="D95" s="5" t="str">
        <f>+Faktoren!E17</f>
        <v>Rollen</v>
      </c>
      <c r="E95" s="24" t="str">
        <f>+IF(C95="","",C95*Faktoren!G17)</f>
        <v/>
      </c>
    </row>
    <row r="96" spans="2:5" x14ac:dyDescent="0.55000000000000004">
      <c r="B96" t="str">
        <f>+Faktoren!C18</f>
        <v>Toilettenpapier Jumborolle Frischfaser</v>
      </c>
      <c r="C96" s="20"/>
      <c r="D96" t="str">
        <f>+Faktoren!E18</f>
        <v>Rollen</v>
      </c>
      <c r="E96" s="23" t="str">
        <f>+IF(C96="","",C96*Faktoren!G18)</f>
        <v/>
      </c>
    </row>
    <row r="97" spans="2:5" x14ac:dyDescent="0.55000000000000004">
      <c r="B97" s="5" t="str">
        <f>+Faktoren!C19</f>
        <v>Toilettenpapier Jumborolle Recyclingpapier</v>
      </c>
      <c r="C97" s="21"/>
      <c r="D97" s="5" t="str">
        <f>+Faktoren!E19</f>
        <v>Rollen</v>
      </c>
      <c r="E97" s="24" t="str">
        <f>+IF(C97="","",C97*Faktoren!G19)</f>
        <v/>
      </c>
    </row>
    <row r="98" spans="2:5" x14ac:dyDescent="0.55000000000000004">
      <c r="B98" t="str">
        <f>+Faktoren!C20</f>
        <v>Papierhandtücher Frischfaser</v>
      </c>
      <c r="C98" s="20">
        <v>1000</v>
      </c>
      <c r="D98" t="str">
        <f>+Faktoren!E20</f>
        <v>Blatt</v>
      </c>
      <c r="E98" s="23">
        <f>+IF(C98="","",C98*Faktoren!G20)</f>
        <v>1.8400000000000001E-3</v>
      </c>
    </row>
    <row r="99" spans="2:5" x14ac:dyDescent="0.55000000000000004">
      <c r="B99" s="5" t="str">
        <f>+Faktoren!C21</f>
        <v>Papierhandtücher Recyclingpapier</v>
      </c>
      <c r="C99" s="21"/>
      <c r="D99" s="5" t="str">
        <f>+Faktoren!E21</f>
        <v>Blatt</v>
      </c>
      <c r="E99" s="24" t="str">
        <f>+IF(C99="","",C99*Faktoren!G21)</f>
        <v/>
      </c>
    </row>
    <row r="100" spans="2:5" x14ac:dyDescent="0.55000000000000004">
      <c r="B100" s="4" t="s">
        <v>118</v>
      </c>
      <c r="C100" s="4"/>
      <c r="D100" s="4"/>
      <c r="E100" s="9">
        <f>+IF(SUM(E92:E99)=0,"",SUM(E92:E99))</f>
        <v>3.168E-2</v>
      </c>
    </row>
    <row r="102" spans="2:5" ht="25.8" x14ac:dyDescent="0.95">
      <c r="B102" s="3" t="s">
        <v>133</v>
      </c>
    </row>
    <row r="104" spans="2:5" ht="16.8" x14ac:dyDescent="0.75">
      <c r="B104" s="4" t="s">
        <v>129</v>
      </c>
      <c r="C104" s="4" t="s">
        <v>116</v>
      </c>
      <c r="D104" s="4" t="s">
        <v>104</v>
      </c>
      <c r="E104" s="4" t="s">
        <v>117</v>
      </c>
    </row>
    <row r="105" spans="2:5" x14ac:dyDescent="0.55000000000000004">
      <c r="B105" t="str">
        <f>+Faktoren!C9</f>
        <v>Neue Laptops</v>
      </c>
      <c r="C105" s="20">
        <v>1</v>
      </c>
      <c r="D105" s="22" t="str">
        <f>+Faktoren!E9</f>
        <v>Stck</v>
      </c>
      <c r="E105" s="23">
        <f>+IF(C105="","",C105*Faktoren!G9)</f>
        <v>0.311</v>
      </c>
    </row>
    <row r="106" spans="2:5" x14ac:dyDescent="0.55000000000000004">
      <c r="B106" s="5" t="str">
        <f>+Faktoren!C10</f>
        <v>Tablets</v>
      </c>
      <c r="C106" s="21">
        <v>1</v>
      </c>
      <c r="D106" s="5" t="str">
        <f>+Faktoren!E10</f>
        <v>Stck</v>
      </c>
      <c r="E106" s="24">
        <f>+IF(C106="","",C106*Faktoren!G10)</f>
        <v>0.2</v>
      </c>
    </row>
    <row r="107" spans="2:5" x14ac:dyDescent="0.55000000000000004">
      <c r="B107" t="str">
        <f>+Faktoren!C11</f>
        <v>Desktop-PC</v>
      </c>
      <c r="C107" s="20"/>
      <c r="D107" t="str">
        <f>+Faktoren!E11</f>
        <v>Stck</v>
      </c>
      <c r="E107" s="23" t="str">
        <f>+IF(C107="","",C107*Faktoren!G11)</f>
        <v/>
      </c>
    </row>
    <row r="108" spans="2:5" x14ac:dyDescent="0.55000000000000004">
      <c r="B108" s="5" t="str">
        <f>+Faktoren!C12</f>
        <v>PC-Monitore</v>
      </c>
      <c r="C108" s="21"/>
      <c r="D108" s="5" t="str">
        <f>+Faktoren!E12</f>
        <v>Stck</v>
      </c>
      <c r="E108" s="24" t="str">
        <f>+IF(C108="","",C108*Faktoren!G12)</f>
        <v/>
      </c>
    </row>
    <row r="109" spans="2:5" x14ac:dyDescent="0.55000000000000004">
      <c r="B109" t="str">
        <f>+Faktoren!C13</f>
        <v>Internetvolumen</v>
      </c>
      <c r="C109" s="20">
        <v>2000</v>
      </c>
      <c r="D109" t="str">
        <f>+Faktoren!E13</f>
        <v>GB</v>
      </c>
      <c r="E109" s="23">
        <f>+IF(C109="","",C109*Faktoren!G13)</f>
        <v>4.5999999999999999E-2</v>
      </c>
    </row>
    <row r="110" spans="2:5" x14ac:dyDescent="0.55000000000000004">
      <c r="B110" s="4" t="s">
        <v>118</v>
      </c>
      <c r="C110" s="4"/>
      <c r="D110" s="4"/>
      <c r="E110" s="9">
        <f>+IF(SUM(E105:E109)=0,"",SUM(E105:E109))</f>
        <v>0.55700000000000005</v>
      </c>
    </row>
    <row r="112" spans="2:5" ht="25.8" x14ac:dyDescent="0.95">
      <c r="B112" s="3" t="s">
        <v>132</v>
      </c>
    </row>
    <row r="114" spans="2:5" ht="16.8" x14ac:dyDescent="0.75">
      <c r="B114" s="4" t="s">
        <v>129</v>
      </c>
      <c r="C114" s="4" t="s">
        <v>116</v>
      </c>
      <c r="D114" s="4" t="s">
        <v>104</v>
      </c>
      <c r="E114" s="4" t="s">
        <v>117</v>
      </c>
    </row>
    <row r="115" spans="2:5" x14ac:dyDescent="0.55000000000000004">
      <c r="B115" t="str">
        <f>+Faktoren!C5</f>
        <v>Restmüll</v>
      </c>
      <c r="C115" s="20">
        <v>10</v>
      </c>
      <c r="D115" s="22" t="str">
        <f>+Faktoren!E5</f>
        <v>m³</v>
      </c>
      <c r="E115" s="23">
        <f>+IF(C115="","",C115*Faktoren!G5)</f>
        <v>2.1299999999999999E-2</v>
      </c>
    </row>
    <row r="116" spans="2:5" x14ac:dyDescent="0.55000000000000004">
      <c r="B116" s="5" t="str">
        <f>+Faktoren!C6</f>
        <v>Restmüll</v>
      </c>
      <c r="C116" s="21"/>
      <c r="D116" s="5" t="str">
        <f>+Faktoren!E6</f>
        <v>t</v>
      </c>
      <c r="E116" s="24" t="str">
        <f>+IF(C116="","",C116*Faktoren!G6)</f>
        <v/>
      </c>
    </row>
    <row r="117" spans="2:5" x14ac:dyDescent="0.55000000000000004">
      <c r="B117" t="str">
        <f>+Faktoren!C7</f>
        <v>Papiermüll</v>
      </c>
      <c r="C117" s="20">
        <v>12</v>
      </c>
      <c r="D117" t="str">
        <f>+Faktoren!E7</f>
        <v>m³</v>
      </c>
      <c r="E117" s="23">
        <f>+IF(C117="","",C117*Faktoren!G7)</f>
        <v>5.1119999999999999E-2</v>
      </c>
    </row>
    <row r="118" spans="2:5" x14ac:dyDescent="0.55000000000000004">
      <c r="B118" s="5" t="str">
        <f>+Faktoren!C8</f>
        <v>Papiermüll</v>
      </c>
      <c r="C118" s="21"/>
      <c r="D118" s="5" t="str">
        <f>+Faktoren!E8</f>
        <v>t</v>
      </c>
      <c r="E118" s="24" t="str">
        <f>+IF(C118="","",C118*Faktoren!G8)</f>
        <v/>
      </c>
    </row>
    <row r="119" spans="2:5" x14ac:dyDescent="0.55000000000000004">
      <c r="B119" s="4" t="s">
        <v>118</v>
      </c>
      <c r="C119" s="4"/>
      <c r="D119" s="4"/>
      <c r="E119" s="9">
        <f>+IF(SUM(E115:E118)=0,"",SUM(E115:E118))</f>
        <v>7.2419999999999998E-2</v>
      </c>
    </row>
  </sheetData>
  <sheetProtection selectLockedCells="1"/>
  <customSheetViews>
    <customSheetView guid="{B4BDE91C-5AFD-4EA6-BE88-A6F7E39755AE}" scale="145">
      <selection activeCell="B3" sqref="B3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4:O34"/>
  <sheetViews>
    <sheetView tabSelected="1" zoomScaleNormal="100" workbookViewId="0">
      <selection activeCell="C8" sqref="C8"/>
    </sheetView>
  </sheetViews>
  <sheetFormatPr baseColWidth="10" defaultRowHeight="14.4" x14ac:dyDescent="0.55000000000000004"/>
  <cols>
    <col min="2" max="2" width="23.1015625" bestFit="1" customWidth="1"/>
    <col min="3" max="3" width="27.1015625" bestFit="1" customWidth="1"/>
    <col min="4" max="4" width="12.5234375" bestFit="1" customWidth="1"/>
  </cols>
  <sheetData>
    <row r="4" spans="2:15" ht="30" x14ac:dyDescent="1.3">
      <c r="B4" s="57" t="s">
        <v>0</v>
      </c>
      <c r="C4" s="57" t="s">
        <v>119</v>
      </c>
      <c r="D4" s="57" t="s">
        <v>128</v>
      </c>
      <c r="E4" s="58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2:15" ht="25.8" x14ac:dyDescent="0.95">
      <c r="B5" s="63" t="s">
        <v>70</v>
      </c>
      <c r="C5" s="64">
        <f>IF('CO2-Schnellcheck'!E29="","",+'CO2-Schnellcheck'!E29)</f>
        <v>4.9399999999999995</v>
      </c>
      <c r="D5" s="65">
        <f>+C5/$C$13</f>
        <v>0.45730155056699839</v>
      </c>
      <c r="E5" s="58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2:15" ht="25.8" x14ac:dyDescent="0.95">
      <c r="B6" s="63" t="s">
        <v>59</v>
      </c>
      <c r="C6" s="64">
        <f>IF('CO2-Schnellcheck'!E44="","",+'CO2-Schnellcheck'!E44)</f>
        <v>1.7519999999999998</v>
      </c>
      <c r="D6" s="65">
        <f t="shared" ref="D6:D12" si="0">+C6/$C$13</f>
        <v>0.16218467947234436</v>
      </c>
      <c r="E6" s="58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2:15" ht="25.8" x14ac:dyDescent="0.95">
      <c r="B7" s="63" t="s">
        <v>45</v>
      </c>
      <c r="C7" s="64">
        <f>IF('CO2-Schnellcheck'!E62="","",+'CO2-Schnellcheck'!E62)</f>
        <v>2.1379999999999999</v>
      </c>
      <c r="D7" s="65">
        <f t="shared" si="0"/>
        <v>0.19791714880814629</v>
      </c>
      <c r="E7" s="58"/>
      <c r="F7" s="59"/>
      <c r="G7" s="59"/>
      <c r="H7" s="59"/>
      <c r="I7" s="59"/>
      <c r="J7" s="59"/>
      <c r="K7" s="59"/>
      <c r="L7" s="59"/>
      <c r="M7" s="59"/>
      <c r="N7" s="59"/>
      <c r="O7" s="59"/>
    </row>
    <row r="8" spans="2:15" ht="25.8" x14ac:dyDescent="0.95">
      <c r="B8" s="63" t="s">
        <v>27</v>
      </c>
      <c r="C8" s="64">
        <f>IF('CO2-Schnellcheck'!E80="","",+'CO2-Schnellcheck'!E80)</f>
        <v>1.3072000000000001</v>
      </c>
      <c r="D8" s="65">
        <f t="shared" si="0"/>
        <v>0.12100902568849806</v>
      </c>
      <c r="E8" s="58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2:15" ht="25.8" x14ac:dyDescent="0.95">
      <c r="B9" s="63" t="s">
        <v>100</v>
      </c>
      <c r="C9" s="66">
        <f>IF('CO2-Schnellcheck'!E80="","",+'CO2-Schnellcheck'!E87)</f>
        <v>4.2000000000000006E-3</v>
      </c>
      <c r="D9" s="84">
        <f t="shared" si="0"/>
        <v>3.8879888914603115E-4</v>
      </c>
      <c r="E9" s="58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2:15" ht="25.8" x14ac:dyDescent="0.95">
      <c r="B10" s="63" t="s">
        <v>136</v>
      </c>
      <c r="C10" s="66">
        <f>IF('CO2-Schnellcheck'!E80="","",+'CO2-Schnellcheck'!E100)</f>
        <v>3.168E-2</v>
      </c>
      <c r="D10" s="84">
        <f t="shared" si="0"/>
        <v>2.9326544781300627E-3</v>
      </c>
      <c r="E10" s="58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2:15" ht="25.8" x14ac:dyDescent="0.95">
      <c r="B11" s="63" t="s">
        <v>7</v>
      </c>
      <c r="C11" s="64">
        <f>IF('CO2-Schnellcheck'!E80="","",+'CO2-Schnellcheck'!E110)</f>
        <v>0.55700000000000005</v>
      </c>
      <c r="D11" s="65">
        <f t="shared" si="0"/>
        <v>5.1562138393890317E-2</v>
      </c>
      <c r="E11" s="58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2:15" ht="25.8" x14ac:dyDescent="0.95">
      <c r="B12" s="63" t="s">
        <v>1</v>
      </c>
      <c r="C12" s="66">
        <f>IF('CO2-Schnellcheck'!E80="","",+'CO2-Schnellcheck'!E119)</f>
        <v>7.2419999999999998E-2</v>
      </c>
      <c r="D12" s="84">
        <f t="shared" si="0"/>
        <v>6.704003702846564E-3</v>
      </c>
      <c r="E12" s="58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2:15" ht="25.8" x14ac:dyDescent="0.95">
      <c r="B13" s="67" t="s">
        <v>118</v>
      </c>
      <c r="C13" s="68">
        <f>+SUM(C5:C12)</f>
        <v>10.802499999999998</v>
      </c>
      <c r="D13" s="69">
        <f>+SUM(D5:D12)</f>
        <v>1</v>
      </c>
      <c r="E13" s="58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2:15" ht="25.8" x14ac:dyDescent="0.95">
      <c r="B14" s="58"/>
      <c r="C14" s="58"/>
      <c r="D14" s="58"/>
      <c r="E14" s="58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2:15" ht="25.8" x14ac:dyDescent="0.95">
      <c r="B15" s="58"/>
      <c r="C15" s="58"/>
      <c r="D15" s="58"/>
      <c r="E15" s="58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2:15" ht="28.2" x14ac:dyDescent="1.05">
      <c r="B16" s="62" t="s">
        <v>174</v>
      </c>
      <c r="C16" s="59"/>
      <c r="D16" s="58"/>
      <c r="E16" s="58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2:15" x14ac:dyDescent="0.55000000000000004">
      <c r="B17" s="63" t="s">
        <v>180</v>
      </c>
      <c r="C17" s="63"/>
      <c r="D17" s="63"/>
      <c r="E17" s="63"/>
      <c r="F17" s="63"/>
      <c r="G17" s="59"/>
      <c r="H17" s="59"/>
      <c r="I17" s="59"/>
      <c r="J17" s="59"/>
      <c r="K17" s="59"/>
      <c r="L17" s="59"/>
      <c r="M17" s="59"/>
      <c r="N17" s="59"/>
      <c r="O17" s="59"/>
    </row>
    <row r="18" spans="2:15" ht="18.3" x14ac:dyDescent="0.7">
      <c r="B18" s="71">
        <f>+C13*80</f>
        <v>864.19999999999982</v>
      </c>
      <c r="C18" s="60" t="s">
        <v>173</v>
      </c>
      <c r="E18" s="63"/>
      <c r="F18" s="63"/>
      <c r="G18" s="59"/>
      <c r="H18" s="59"/>
      <c r="I18" s="59"/>
      <c r="J18" s="59"/>
      <c r="K18" s="59"/>
      <c r="L18" s="59"/>
      <c r="M18" s="59"/>
      <c r="N18" s="59"/>
      <c r="O18" s="59"/>
    </row>
    <row r="19" spans="2:15" x14ac:dyDescent="0.55000000000000004">
      <c r="B19" s="63" t="s">
        <v>182</v>
      </c>
      <c r="C19" s="63"/>
      <c r="D19" s="63"/>
      <c r="E19" s="63"/>
      <c r="F19" s="63"/>
      <c r="G19" s="59"/>
      <c r="H19" s="59"/>
      <c r="I19" s="59"/>
      <c r="J19" s="59"/>
      <c r="K19" s="59"/>
      <c r="L19" s="59"/>
      <c r="M19" s="59"/>
      <c r="N19" s="59"/>
      <c r="O19" s="59"/>
    </row>
    <row r="20" spans="2:15" ht="18.3" x14ac:dyDescent="0.7">
      <c r="B20" s="85">
        <f>+C13/10</f>
        <v>1.0802499999999999</v>
      </c>
      <c r="C20" s="60" t="s">
        <v>178</v>
      </c>
      <c r="E20" s="63"/>
      <c r="F20" s="63"/>
      <c r="G20" s="59"/>
      <c r="H20" s="59"/>
      <c r="I20" s="59"/>
      <c r="J20" s="59"/>
      <c r="K20" s="59"/>
      <c r="L20" s="59"/>
      <c r="M20" s="59"/>
      <c r="N20" s="59"/>
      <c r="O20" s="59"/>
    </row>
    <row r="21" spans="2:15" x14ac:dyDescent="0.55000000000000004">
      <c r="B21" s="63" t="s">
        <v>181</v>
      </c>
      <c r="C21" s="63"/>
      <c r="D21" s="63"/>
      <c r="E21" s="63"/>
      <c r="F21" s="63"/>
      <c r="G21" s="59"/>
      <c r="H21" s="59"/>
      <c r="I21" s="59"/>
      <c r="J21" s="59"/>
      <c r="K21" s="59"/>
      <c r="L21" s="59"/>
      <c r="M21" s="59"/>
      <c r="N21" s="59"/>
      <c r="O21" s="59"/>
    </row>
    <row r="22" spans="2:15" ht="18.3" x14ac:dyDescent="0.7">
      <c r="B22" s="72">
        <f>+C13/0.09</f>
        <v>120.02777777777777</v>
      </c>
      <c r="C22" s="60" t="s">
        <v>178</v>
      </c>
      <c r="E22" s="63"/>
      <c r="F22" s="63"/>
      <c r="G22" s="59"/>
      <c r="H22" s="59"/>
      <c r="I22" s="59"/>
      <c r="J22" s="59"/>
      <c r="K22" s="59"/>
      <c r="L22" s="59"/>
      <c r="M22" s="59"/>
      <c r="N22" s="59"/>
      <c r="O22" s="59"/>
    </row>
    <row r="23" spans="2:15" x14ac:dyDescent="0.55000000000000004">
      <c r="B23" s="63" t="s">
        <v>179</v>
      </c>
      <c r="C23" s="63"/>
      <c r="D23" s="63"/>
      <c r="E23" s="63"/>
      <c r="F23" s="63"/>
      <c r="G23" s="59"/>
      <c r="H23" s="59"/>
      <c r="I23" s="59"/>
      <c r="J23" s="59"/>
      <c r="K23" s="59"/>
      <c r="L23" s="59"/>
      <c r="M23" s="59"/>
      <c r="N23" s="59"/>
      <c r="O23" s="59"/>
    </row>
    <row r="24" spans="2:15" ht="18.3" x14ac:dyDescent="0.7">
      <c r="B24" s="72">
        <f>+C13</f>
        <v>10.802499999999998</v>
      </c>
      <c r="C24" s="60" t="s">
        <v>175</v>
      </c>
      <c r="E24" s="63"/>
      <c r="F24" s="63"/>
      <c r="G24" s="59"/>
      <c r="H24" s="59"/>
      <c r="I24" s="59"/>
      <c r="J24" s="59"/>
      <c r="K24" s="59"/>
      <c r="L24" s="59"/>
      <c r="M24" s="59"/>
      <c r="N24" s="59"/>
      <c r="O24" s="59"/>
    </row>
    <row r="25" spans="2:15" x14ac:dyDescent="0.55000000000000004">
      <c r="B25" s="63" t="s">
        <v>183</v>
      </c>
      <c r="C25" s="63"/>
      <c r="D25" s="63"/>
      <c r="E25" s="63"/>
      <c r="F25" s="63"/>
      <c r="G25" s="59"/>
      <c r="H25" s="59"/>
      <c r="I25" s="59"/>
      <c r="J25" s="59"/>
      <c r="K25" s="59"/>
      <c r="L25" s="59"/>
      <c r="M25" s="59"/>
      <c r="N25" s="59"/>
      <c r="O25" s="59"/>
    </row>
    <row r="26" spans="2:15" ht="18.3" x14ac:dyDescent="0.7">
      <c r="B26" s="72">
        <f>+C13/0.3</f>
        <v>36.008333333333333</v>
      </c>
      <c r="C26" s="60" t="s">
        <v>176</v>
      </c>
      <c r="E26" s="63"/>
      <c r="F26" s="63"/>
      <c r="G26" s="59"/>
      <c r="H26" s="59"/>
      <c r="I26" s="59"/>
      <c r="J26" s="59"/>
      <c r="K26" s="59"/>
      <c r="L26" s="59"/>
      <c r="M26" s="59"/>
      <c r="N26" s="59"/>
      <c r="O26" s="59"/>
    </row>
    <row r="27" spans="2:15" x14ac:dyDescent="0.55000000000000004">
      <c r="B27" s="63" t="s">
        <v>184</v>
      </c>
      <c r="C27" s="63"/>
      <c r="D27" s="63"/>
      <c r="E27" s="63"/>
      <c r="F27" s="63"/>
      <c r="G27" s="59"/>
      <c r="H27" s="59"/>
      <c r="I27" s="59"/>
      <c r="J27" s="59"/>
      <c r="K27" s="59"/>
      <c r="L27" s="59"/>
      <c r="M27" s="59"/>
      <c r="N27" s="59"/>
      <c r="O27" s="59"/>
    </row>
    <row r="28" spans="2:15" ht="18.3" x14ac:dyDescent="0.7">
      <c r="B28" s="71">
        <f>+C13*4000</f>
        <v>43209.999999999993</v>
      </c>
      <c r="C28" s="60" t="s">
        <v>142</v>
      </c>
      <c r="E28" s="63"/>
      <c r="F28" s="63"/>
      <c r="G28" s="59"/>
      <c r="H28" s="59"/>
      <c r="I28" s="59"/>
      <c r="J28" s="59"/>
      <c r="K28" s="59"/>
      <c r="L28" s="59"/>
      <c r="M28" s="59"/>
      <c r="N28" s="59"/>
      <c r="O28" s="59"/>
    </row>
    <row r="29" spans="2:15" x14ac:dyDescent="0.55000000000000004">
      <c r="B29" s="63" t="s">
        <v>185</v>
      </c>
      <c r="C29" s="70"/>
      <c r="D29" s="63"/>
      <c r="E29" s="63"/>
      <c r="F29" s="63"/>
      <c r="G29" s="59"/>
      <c r="H29" s="59"/>
      <c r="I29" s="59"/>
      <c r="J29" s="59"/>
      <c r="K29" s="59"/>
      <c r="L29" s="59"/>
      <c r="M29" s="59"/>
      <c r="N29" s="59"/>
      <c r="O29" s="59"/>
    </row>
    <row r="30" spans="2:15" ht="18.3" x14ac:dyDescent="0.7">
      <c r="B30" s="71">
        <f>+C13*12000</f>
        <v>129629.99999999999</v>
      </c>
      <c r="C30" s="60" t="s">
        <v>142</v>
      </c>
      <c r="E30" s="63"/>
      <c r="F30" s="63"/>
      <c r="G30" s="59"/>
      <c r="H30" s="59"/>
      <c r="I30" s="59"/>
      <c r="J30" s="59"/>
      <c r="K30" s="59"/>
      <c r="L30" s="59"/>
      <c r="M30" s="59"/>
      <c r="N30" s="59"/>
      <c r="O30" s="59"/>
    </row>
    <row r="31" spans="2:15" x14ac:dyDescent="0.55000000000000004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2:15" x14ac:dyDescent="0.55000000000000004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2:14" x14ac:dyDescent="0.55000000000000004">
      <c r="B33" s="61" t="s">
        <v>177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2:14" ht="15.6" customHeight="1" x14ac:dyDescent="0.55000000000000004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</sheetData>
  <protectedRanges>
    <protectedRange password="EDCD" sqref="B18:C18 E4:O34 B4:D17 B20:C20 B19:D19 B22:C22 B21:D21 B24:C24 B23:D23 B26:C26 B25:D25 B28:C28 B27:D27 B30:C30 B29:D29 C31:D34 B31:B33" name="Bereich1"/>
  </protectedRanges>
  <customSheetViews>
    <customSheetView guid="{B4BDE91C-5AFD-4EA6-BE88-A6F7E39755AE}" scale="130">
      <selection activeCell="C3" sqref="C3"/>
      <pageMargins left="0.7" right="0.7" top="0.78740157499999996" bottom="0.78740157499999996" header="0.3" footer="0.3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F106"/>
  <sheetViews>
    <sheetView zoomScale="119" zoomScaleNormal="235" workbookViewId="0">
      <selection activeCell="C7" sqref="C7"/>
    </sheetView>
  </sheetViews>
  <sheetFormatPr baseColWidth="10" defaultRowHeight="14.4" x14ac:dyDescent="0.55000000000000004"/>
  <cols>
    <col min="2" max="2" width="27.41796875" customWidth="1"/>
    <col min="4" max="4" width="14.5234375" customWidth="1"/>
    <col min="5" max="5" width="13.1015625" bestFit="1" customWidth="1"/>
    <col min="6" max="6" width="14.3125" customWidth="1"/>
  </cols>
  <sheetData>
    <row r="1" spans="2:6" ht="32.4" x14ac:dyDescent="1.4">
      <c r="B1" s="18" t="s">
        <v>172</v>
      </c>
    </row>
    <row r="2" spans="2:6" x14ac:dyDescent="0.55000000000000004">
      <c r="B2" t="s">
        <v>120</v>
      </c>
    </row>
    <row r="3" spans="2:6" x14ac:dyDescent="0.55000000000000004">
      <c r="B3" s="13" t="s">
        <v>199</v>
      </c>
    </row>
    <row r="4" spans="2:6" x14ac:dyDescent="0.55000000000000004">
      <c r="B4" s="13" t="s">
        <v>200</v>
      </c>
    </row>
    <row r="5" spans="2:6" x14ac:dyDescent="0.55000000000000004">
      <c r="C5" s="46" t="s">
        <v>163</v>
      </c>
    </row>
    <row r="6" spans="2:6" ht="28.2" x14ac:dyDescent="1.05">
      <c r="B6" s="55" t="s">
        <v>70</v>
      </c>
      <c r="C6" s="56"/>
      <c r="D6" s="56"/>
      <c r="E6" s="56"/>
      <c r="F6" s="56"/>
    </row>
    <row r="7" spans="2:6" x14ac:dyDescent="0.55000000000000004">
      <c r="B7" t="s">
        <v>137</v>
      </c>
      <c r="C7" s="20">
        <v>20000</v>
      </c>
      <c r="D7" t="s">
        <v>61</v>
      </c>
    </row>
    <row r="8" spans="2:6" x14ac:dyDescent="0.55000000000000004">
      <c r="B8" t="s">
        <v>140</v>
      </c>
      <c r="C8" s="54">
        <v>3</v>
      </c>
      <c r="D8" s="30" t="s">
        <v>168</v>
      </c>
    </row>
    <row r="9" spans="2:6" ht="16.8" x14ac:dyDescent="0.75">
      <c r="B9" s="56" t="s">
        <v>171</v>
      </c>
      <c r="C9" s="56"/>
      <c r="D9" s="56"/>
      <c r="E9" s="56"/>
      <c r="F9" s="56"/>
    </row>
    <row r="10" spans="2:6" ht="16.8" x14ac:dyDescent="0.75">
      <c r="B10" s="4" t="s">
        <v>115</v>
      </c>
      <c r="C10" s="4" t="s">
        <v>116</v>
      </c>
      <c r="D10" s="4" t="s">
        <v>104</v>
      </c>
      <c r="E10" s="4" t="s">
        <v>117</v>
      </c>
      <c r="F10" s="4" t="s">
        <v>161</v>
      </c>
    </row>
    <row r="11" spans="2:6" x14ac:dyDescent="0.55000000000000004">
      <c r="B11" s="28" t="s">
        <v>167</v>
      </c>
      <c r="C11" s="1">
        <f>+C7/9.8</f>
        <v>2040.8163265306121</v>
      </c>
      <c r="D11" t="s">
        <v>39</v>
      </c>
      <c r="E11" s="7">
        <f>+C11*Faktoren!Q18</f>
        <v>6.4489795918367339</v>
      </c>
      <c r="F11" s="29">
        <f t="shared" ref="F11:F16" si="0">+($E$12-E11)/$E$12</f>
        <v>-0.30546145583739565</v>
      </c>
    </row>
    <row r="12" spans="2:6" x14ac:dyDescent="0.55000000000000004">
      <c r="B12" s="82" t="s">
        <v>138</v>
      </c>
      <c r="C12" s="83">
        <f>+C7</f>
        <v>20000</v>
      </c>
      <c r="D12" s="78" t="s">
        <v>61</v>
      </c>
      <c r="E12" s="80">
        <f>+C12*Faktoren!Q14</f>
        <v>4.9399999999999995</v>
      </c>
      <c r="F12" s="81">
        <f t="shared" si="0"/>
        <v>0</v>
      </c>
    </row>
    <row r="13" spans="2:6" x14ac:dyDescent="0.55000000000000004">
      <c r="B13" s="22" t="s">
        <v>152</v>
      </c>
      <c r="C13" s="1">
        <f>+C12/C8</f>
        <v>6666.666666666667</v>
      </c>
      <c r="D13" t="s">
        <v>61</v>
      </c>
      <c r="E13" s="7">
        <f>+C13*Faktoren!G49</f>
        <v>2.92</v>
      </c>
      <c r="F13" s="29">
        <f t="shared" si="0"/>
        <v>0.40890688259109309</v>
      </c>
    </row>
    <row r="14" spans="2:6" x14ac:dyDescent="0.55000000000000004">
      <c r="B14" s="34" t="str">
        <f>+Faktoren!C56</f>
        <v>Biogas (mit und ohne BHKW)</v>
      </c>
      <c r="C14" s="19">
        <f>+C7</f>
        <v>20000</v>
      </c>
      <c r="D14" s="34" t="s">
        <v>61</v>
      </c>
      <c r="E14" s="42">
        <f>+C14*Faktoren!G56</f>
        <v>3.0399999999999996</v>
      </c>
      <c r="F14" s="35">
        <f t="shared" si="0"/>
        <v>0.38461538461538464</v>
      </c>
    </row>
    <row r="15" spans="2:6" x14ac:dyDescent="0.55000000000000004">
      <c r="B15" s="39" t="str">
        <f>+Faktoren!C70</f>
        <v>Hackschnitzel (Fernwärme)</v>
      </c>
      <c r="C15" s="38">
        <f>+C7</f>
        <v>20000</v>
      </c>
      <c r="D15" s="39" t="s">
        <v>61</v>
      </c>
      <c r="E15" s="40">
        <f>+C15*Faktoren!G70</f>
        <v>0.68</v>
      </c>
      <c r="F15" s="41">
        <f t="shared" si="0"/>
        <v>0.86234817813765186</v>
      </c>
    </row>
    <row r="16" spans="2:6" x14ac:dyDescent="0.55000000000000004">
      <c r="B16" s="43" t="s">
        <v>170</v>
      </c>
      <c r="C16" s="19">
        <f>+C13</f>
        <v>6666.666666666667</v>
      </c>
      <c r="D16" s="34" t="s">
        <v>61</v>
      </c>
      <c r="E16" s="42">
        <f>+C16*Faktoren!G47</f>
        <v>0.42666666666666669</v>
      </c>
      <c r="F16" s="35">
        <f t="shared" si="0"/>
        <v>0.91363022941970307</v>
      </c>
    </row>
    <row r="17" spans="2:6" x14ac:dyDescent="0.55000000000000004">
      <c r="B17" s="56" t="s">
        <v>162</v>
      </c>
      <c r="C17" s="56"/>
      <c r="D17" s="56"/>
      <c r="E17" s="56"/>
      <c r="F17" s="56"/>
    </row>
    <row r="18" spans="2:6" x14ac:dyDescent="0.55000000000000004">
      <c r="B18" s="4" t="s">
        <v>115</v>
      </c>
      <c r="C18" s="4" t="s">
        <v>116</v>
      </c>
      <c r="F18" s="14" t="s">
        <v>162</v>
      </c>
    </row>
    <row r="19" spans="2:6" x14ac:dyDescent="0.55000000000000004">
      <c r="B19" s="34" t="str">
        <f>+B12</f>
        <v>Erdgas</v>
      </c>
      <c r="C19" s="19">
        <f>+C7</f>
        <v>20000</v>
      </c>
      <c r="D19" s="34" t="s">
        <v>61</v>
      </c>
      <c r="E19" s="34"/>
      <c r="F19" s="35">
        <v>0</v>
      </c>
    </row>
    <row r="20" spans="2:6" x14ac:dyDescent="0.55000000000000004">
      <c r="B20" t="s">
        <v>139</v>
      </c>
      <c r="C20" s="1">
        <f>+C13</f>
        <v>6666.666666666667</v>
      </c>
      <c r="D20" t="s">
        <v>61</v>
      </c>
      <c r="F20" s="29">
        <f>+($C$19-C20)/$C$19</f>
        <v>0.66666666666666663</v>
      </c>
    </row>
    <row r="40" spans="2:6" ht="28.2" x14ac:dyDescent="1.05">
      <c r="B40" s="50" t="s">
        <v>164</v>
      </c>
      <c r="C40" s="51"/>
      <c r="D40" s="51"/>
      <c r="E40" s="51"/>
      <c r="F40" s="51"/>
    </row>
    <row r="41" spans="2:6" x14ac:dyDescent="0.55000000000000004">
      <c r="B41" t="s">
        <v>141</v>
      </c>
      <c r="C41" s="20">
        <v>12000</v>
      </c>
      <c r="D41" t="s">
        <v>142</v>
      </c>
    </row>
    <row r="42" spans="2:6" x14ac:dyDescent="0.55000000000000004">
      <c r="B42" t="s">
        <v>144</v>
      </c>
      <c r="C42" s="31">
        <v>7.7</v>
      </c>
      <c r="D42" t="s">
        <v>147</v>
      </c>
      <c r="E42" s="44" t="s">
        <v>158</v>
      </c>
    </row>
    <row r="43" spans="2:6" x14ac:dyDescent="0.55000000000000004">
      <c r="B43" t="s">
        <v>145</v>
      </c>
      <c r="C43" s="31">
        <v>18</v>
      </c>
      <c r="D43" t="s">
        <v>148</v>
      </c>
      <c r="E43" s="45" t="s">
        <v>159</v>
      </c>
    </row>
    <row r="44" spans="2:6" x14ac:dyDescent="0.55000000000000004">
      <c r="B44" t="s">
        <v>146</v>
      </c>
      <c r="C44" s="31">
        <v>1.2</v>
      </c>
      <c r="D44" t="s">
        <v>148</v>
      </c>
    </row>
    <row r="45" spans="2:6" x14ac:dyDescent="0.55000000000000004">
      <c r="B45" t="s">
        <v>186</v>
      </c>
      <c r="C45" s="31">
        <v>8</v>
      </c>
      <c r="D45" t="s">
        <v>192</v>
      </c>
    </row>
    <row r="46" spans="2:6" x14ac:dyDescent="0.55000000000000004">
      <c r="B46" t="s">
        <v>187</v>
      </c>
      <c r="C46" s="31">
        <v>13</v>
      </c>
      <c r="D46" t="s">
        <v>193</v>
      </c>
    </row>
    <row r="47" spans="2:6" x14ac:dyDescent="0.55000000000000004">
      <c r="B47" t="s">
        <v>186</v>
      </c>
      <c r="C47" s="20">
        <v>15300</v>
      </c>
      <c r="D47" t="s">
        <v>196</v>
      </c>
    </row>
    <row r="48" spans="2:6" x14ac:dyDescent="0.55000000000000004">
      <c r="B48" t="s">
        <v>187</v>
      </c>
      <c r="C48" s="20">
        <f>(30*64)+C47</f>
        <v>17220</v>
      </c>
      <c r="D48" s="86" t="s">
        <v>197</v>
      </c>
      <c r="E48" s="86"/>
      <c r="F48" s="86"/>
    </row>
    <row r="49" spans="2:6" x14ac:dyDescent="0.55000000000000004">
      <c r="B49" t="s">
        <v>195</v>
      </c>
      <c r="C49" s="20">
        <f>C48/((C47/1500*20)+15)</f>
        <v>78.630136986301366</v>
      </c>
      <c r="D49" t="s">
        <v>198</v>
      </c>
    </row>
    <row r="50" spans="2:6" x14ac:dyDescent="0.55000000000000004">
      <c r="B50" t="s">
        <v>188</v>
      </c>
      <c r="C50" s="20">
        <v>200000</v>
      </c>
      <c r="D50" t="s">
        <v>142</v>
      </c>
    </row>
    <row r="51" spans="2:6" ht="16.8" x14ac:dyDescent="0.75">
      <c r="B51" s="51" t="s">
        <v>190</v>
      </c>
      <c r="C51" s="53"/>
      <c r="D51" s="53"/>
      <c r="E51" s="53"/>
      <c r="F51" s="53"/>
    </row>
    <row r="52" spans="2:6" ht="16.8" x14ac:dyDescent="0.75">
      <c r="B52" s="4" t="s">
        <v>151</v>
      </c>
      <c r="C52" s="4" t="s">
        <v>149</v>
      </c>
      <c r="D52" s="4"/>
      <c r="E52" s="4" t="s">
        <v>117</v>
      </c>
      <c r="F52" s="4" t="s">
        <v>161</v>
      </c>
    </row>
    <row r="53" spans="2:6" x14ac:dyDescent="0.55000000000000004">
      <c r="B53" s="78" t="s">
        <v>143</v>
      </c>
      <c r="C53" s="79">
        <f>C42*C41/100</f>
        <v>924</v>
      </c>
      <c r="D53" s="78"/>
      <c r="E53" s="80">
        <f>(Faktoren!G35*C41)+(C45/C50*C41)</f>
        <v>3.036</v>
      </c>
      <c r="F53" s="81">
        <v>0</v>
      </c>
    </row>
    <row r="54" spans="2:6" ht="14.4" customHeight="1" x14ac:dyDescent="0.55000000000000004">
      <c r="B54" s="73" t="s">
        <v>153</v>
      </c>
      <c r="C54" s="74">
        <f>+C41/100*C43</f>
        <v>2160</v>
      </c>
      <c r="D54" s="39"/>
      <c r="E54" s="75">
        <f>(+C54*Faktoren!G48)+(C46/C50*C41)</f>
        <v>1.7260799999999998</v>
      </c>
      <c r="F54" s="41">
        <f>+($E$53-E54)/$E$53</f>
        <v>0.43146245059288546</v>
      </c>
    </row>
    <row r="55" spans="2:6" x14ac:dyDescent="0.55000000000000004">
      <c r="B55" s="43" t="s">
        <v>169</v>
      </c>
      <c r="C55" s="33">
        <f>+C54</f>
        <v>2160</v>
      </c>
      <c r="D55" s="34"/>
      <c r="E55" s="42">
        <f>(+C55*Faktoren!G52)+(C46/C50*C41)</f>
        <v>0.90031199999999989</v>
      </c>
      <c r="F55" s="35">
        <f>+($E$53-E55)/$E$53</f>
        <v>0.70345454545454544</v>
      </c>
    </row>
    <row r="56" spans="2:6" ht="14.7" x14ac:dyDescent="0.6">
      <c r="B56" s="76" t="s">
        <v>191</v>
      </c>
      <c r="C56" s="74">
        <f>+C41/100*C44</f>
        <v>144</v>
      </c>
      <c r="D56" s="39"/>
      <c r="E56" s="75">
        <f>+(C41*Faktoren!G39)+(0.000008*C41)</f>
        <v>0.14400000000000002</v>
      </c>
      <c r="F56" s="41">
        <f>+($E$53-E56)/$E$53</f>
        <v>0.95256916996047425</v>
      </c>
    </row>
    <row r="57" spans="2:6" x14ac:dyDescent="0.55000000000000004">
      <c r="B57" s="51" t="s">
        <v>194</v>
      </c>
      <c r="C57" s="53"/>
      <c r="D57" s="53"/>
      <c r="E57" s="53"/>
      <c r="F57" s="53"/>
    </row>
    <row r="58" spans="2:6" x14ac:dyDescent="0.55000000000000004">
      <c r="B58" s="4" t="s">
        <v>151</v>
      </c>
      <c r="C58" s="4" t="s">
        <v>61</v>
      </c>
      <c r="F58" s="14" t="s">
        <v>162</v>
      </c>
    </row>
    <row r="59" spans="2:6" x14ac:dyDescent="0.55000000000000004">
      <c r="B59" s="36" t="s">
        <v>143</v>
      </c>
      <c r="C59" s="37">
        <f>+(C53*9.15)+(C47/C50*C41)</f>
        <v>9372.6</v>
      </c>
      <c r="D59" s="34"/>
      <c r="E59" s="34"/>
      <c r="F59" s="35">
        <v>0</v>
      </c>
    </row>
    <row r="60" spans="2:6" x14ac:dyDescent="0.55000000000000004">
      <c r="B60" s="22" t="s">
        <v>150</v>
      </c>
      <c r="C60" s="32">
        <f>+(C54)+(C48/C50*C41)</f>
        <v>3193.2</v>
      </c>
      <c r="F60" s="29">
        <f>+($C$59-C60)/$C$59</f>
        <v>0.65930478202419818</v>
      </c>
    </row>
    <row r="61" spans="2:6" x14ac:dyDescent="0.55000000000000004">
      <c r="B61" s="43" t="s">
        <v>154</v>
      </c>
      <c r="C61" s="33">
        <f>+(C56)+(C49/10000*C41)</f>
        <v>238.35616438356163</v>
      </c>
      <c r="D61" s="34"/>
      <c r="E61" s="34"/>
      <c r="F61" s="35">
        <f>+($C$59-C61)/$C$59</f>
        <v>0.97456883208676759</v>
      </c>
    </row>
    <row r="62" spans="2:6" x14ac:dyDescent="0.55000000000000004">
      <c r="B62" s="77" t="s">
        <v>189</v>
      </c>
    </row>
    <row r="79" spans="2:6" ht="28.2" x14ac:dyDescent="1.05">
      <c r="B79" s="49" t="s">
        <v>27</v>
      </c>
      <c r="C79" s="48"/>
      <c r="D79" s="48"/>
      <c r="E79" s="48"/>
      <c r="F79" s="48"/>
    </row>
    <row r="80" spans="2:6" x14ac:dyDescent="0.55000000000000004">
      <c r="B80" t="s">
        <v>160</v>
      </c>
      <c r="C80" s="20">
        <v>1000</v>
      </c>
    </row>
    <row r="82" spans="2:6" ht="16.8" x14ac:dyDescent="0.75">
      <c r="B82" s="4" t="s">
        <v>151</v>
      </c>
      <c r="E82" s="4" t="s">
        <v>117</v>
      </c>
      <c r="F82" s="4" t="s">
        <v>161</v>
      </c>
    </row>
    <row r="83" spans="2:6" x14ac:dyDescent="0.55000000000000004">
      <c r="B83" s="78" t="s">
        <v>157</v>
      </c>
      <c r="C83" s="78"/>
      <c r="D83" s="78"/>
      <c r="E83" s="78">
        <f>+C80*Faktoren!G22</f>
        <v>1.6</v>
      </c>
      <c r="F83" s="81">
        <v>0</v>
      </c>
    </row>
    <row r="84" spans="2:6" x14ac:dyDescent="0.55000000000000004">
      <c r="B84" t="s">
        <v>156</v>
      </c>
      <c r="E84">
        <f>+C80*Faktoren!G23</f>
        <v>0.8</v>
      </c>
      <c r="F84" s="29">
        <f>+($E$83-E84)/$E$83</f>
        <v>0.5</v>
      </c>
    </row>
    <row r="85" spans="2:6" x14ac:dyDescent="0.55000000000000004">
      <c r="B85" s="34" t="s">
        <v>155</v>
      </c>
      <c r="C85" s="34"/>
      <c r="D85" s="34"/>
      <c r="E85" s="34">
        <f>+C80*Faktoren!G24</f>
        <v>0.6</v>
      </c>
      <c r="F85" s="35">
        <f>+($E$83-E85)/$E$83</f>
        <v>0.625</v>
      </c>
    </row>
    <row r="104" spans="2:2" x14ac:dyDescent="0.55000000000000004">
      <c r="B104" s="30" t="s">
        <v>166</v>
      </c>
    </row>
    <row r="105" spans="2:2" x14ac:dyDescent="0.55000000000000004">
      <c r="B105" s="30" t="s">
        <v>165</v>
      </c>
    </row>
    <row r="106" spans="2:2" x14ac:dyDescent="0.55000000000000004">
      <c r="B106" s="52"/>
    </row>
  </sheetData>
  <customSheetViews>
    <customSheetView guid="{B4BDE91C-5AFD-4EA6-BE88-A6F7E39755AE}" scale="175">
      <selection activeCell="B3" sqref="B3"/>
      <pageMargins left="0.7" right="0.7" top="0.78740157499999996" bottom="0.78740157499999996" header="0.3" footer="0.3"/>
      <pageSetup paperSize="9" orientation="portrait" r:id="rId1"/>
    </customSheetView>
  </customSheetViews>
  <mergeCells count="1">
    <mergeCell ref="D48:F48"/>
  </mergeCells>
  <pageMargins left="0.7" right="0.7" top="0.78740157499999996" bottom="0.78740157499999996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Z89"/>
  <sheetViews>
    <sheetView zoomScale="55" zoomScaleNormal="55" workbookViewId="0">
      <selection activeCell="G39" sqref="G39"/>
    </sheetView>
  </sheetViews>
  <sheetFormatPr baseColWidth="10" defaultRowHeight="14.4" x14ac:dyDescent="0.55000000000000004"/>
  <cols>
    <col min="2" max="2" width="15.7890625" customWidth="1"/>
    <col min="3" max="3" width="37.3125" bestFit="1" customWidth="1"/>
    <col min="11" max="11" width="12.41796875" bestFit="1" customWidth="1"/>
    <col min="12" max="12" width="12.41796875" customWidth="1"/>
    <col min="13" max="13" width="34.41796875" bestFit="1" customWidth="1"/>
    <col min="21" max="21" width="28.89453125" bestFit="1" customWidth="1"/>
  </cols>
  <sheetData>
    <row r="1" spans="2:26" x14ac:dyDescent="0.55000000000000004">
      <c r="B1" t="s">
        <v>106</v>
      </c>
      <c r="F1" s="2" t="s">
        <v>108</v>
      </c>
      <c r="G1" s="2"/>
      <c r="H1" s="2"/>
    </row>
    <row r="2" spans="2:26" x14ac:dyDescent="0.55000000000000004">
      <c r="B2" t="s">
        <v>107</v>
      </c>
      <c r="D2" t="s">
        <v>109</v>
      </c>
    </row>
    <row r="4" spans="2:26" x14ac:dyDescent="0.55000000000000004">
      <c r="B4" t="s">
        <v>0</v>
      </c>
      <c r="C4" t="s">
        <v>105</v>
      </c>
      <c r="D4" t="s">
        <v>103</v>
      </c>
      <c r="E4" t="s">
        <v>104</v>
      </c>
      <c r="F4" t="s">
        <v>5</v>
      </c>
      <c r="G4" t="s">
        <v>110</v>
      </c>
    </row>
    <row r="5" spans="2:26" x14ac:dyDescent="0.55000000000000004">
      <c r="B5" t="s">
        <v>1</v>
      </c>
      <c r="C5" t="s">
        <v>2</v>
      </c>
      <c r="D5" s="1">
        <v>10000</v>
      </c>
      <c r="E5" t="s">
        <v>4</v>
      </c>
      <c r="F5">
        <v>21.3</v>
      </c>
      <c r="G5">
        <f>+F5/D5</f>
        <v>2.1299999999999999E-3</v>
      </c>
      <c r="H5" t="str">
        <f>+E5</f>
        <v>m³</v>
      </c>
    </row>
    <row r="6" spans="2:26" x14ac:dyDescent="0.55000000000000004">
      <c r="B6" t="s">
        <v>1</v>
      </c>
      <c r="C6" t="s">
        <v>2</v>
      </c>
      <c r="D6" s="1">
        <v>10000</v>
      </c>
      <c r="E6" t="s">
        <v>6</v>
      </c>
      <c r="F6">
        <v>212.9</v>
      </c>
      <c r="G6">
        <f t="shared" ref="G6:G69" si="0">+F6/D6</f>
        <v>2.129E-2</v>
      </c>
      <c r="H6" t="str">
        <f t="shared" ref="H6:H69" si="1">+E6</f>
        <v>t</v>
      </c>
    </row>
    <row r="7" spans="2:26" x14ac:dyDescent="0.55000000000000004">
      <c r="B7" t="s">
        <v>1</v>
      </c>
      <c r="C7" t="s">
        <v>3</v>
      </c>
      <c r="D7" s="1">
        <v>10000</v>
      </c>
      <c r="E7" t="s">
        <v>4</v>
      </c>
      <c r="F7">
        <v>42.6</v>
      </c>
      <c r="G7">
        <f t="shared" si="0"/>
        <v>4.2599999999999999E-3</v>
      </c>
      <c r="H7" t="str">
        <f t="shared" si="1"/>
        <v>m³</v>
      </c>
    </row>
    <row r="8" spans="2:26" x14ac:dyDescent="0.55000000000000004">
      <c r="B8" t="s">
        <v>1</v>
      </c>
      <c r="C8" t="s">
        <v>3</v>
      </c>
      <c r="D8" s="1">
        <v>10000</v>
      </c>
      <c r="E8" t="s">
        <v>6</v>
      </c>
      <c r="F8">
        <v>212.9</v>
      </c>
      <c r="G8">
        <f t="shared" si="0"/>
        <v>2.129E-2</v>
      </c>
      <c r="H8" t="str">
        <f t="shared" si="1"/>
        <v>t</v>
      </c>
      <c r="K8" t="s">
        <v>0</v>
      </c>
      <c r="L8" t="s">
        <v>114</v>
      </c>
      <c r="M8" t="s">
        <v>105</v>
      </c>
      <c r="N8" t="s">
        <v>103</v>
      </c>
      <c r="O8" t="s">
        <v>104</v>
      </c>
      <c r="P8" t="s">
        <v>5</v>
      </c>
      <c r="Q8" t="s">
        <v>110</v>
      </c>
      <c r="U8" t="s">
        <v>127</v>
      </c>
      <c r="V8" t="s">
        <v>103</v>
      </c>
      <c r="W8" t="s">
        <v>104</v>
      </c>
      <c r="X8" t="s">
        <v>5</v>
      </c>
      <c r="Y8" t="s">
        <v>110</v>
      </c>
    </row>
    <row r="9" spans="2:26" x14ac:dyDescent="0.55000000000000004">
      <c r="B9" t="s">
        <v>7</v>
      </c>
      <c r="C9" t="s">
        <v>8</v>
      </c>
      <c r="D9" s="1">
        <v>100</v>
      </c>
      <c r="E9" t="s">
        <v>9</v>
      </c>
      <c r="F9">
        <v>31.1</v>
      </c>
      <c r="G9">
        <f t="shared" si="0"/>
        <v>0.311</v>
      </c>
      <c r="H9" t="str">
        <f t="shared" si="1"/>
        <v>Stck</v>
      </c>
      <c r="K9" t="str">
        <f>+B56</f>
        <v>Wärme</v>
      </c>
      <c r="L9">
        <v>1</v>
      </c>
      <c r="M9" t="str">
        <f t="shared" ref="M9:Q24" si="2">+C56</f>
        <v>Biogas (mit und ohne BHKW)</v>
      </c>
      <c r="N9">
        <f t="shared" si="2"/>
        <v>100000</v>
      </c>
      <c r="O9" t="str">
        <f t="shared" si="2"/>
        <v>kWh</v>
      </c>
      <c r="P9">
        <f t="shared" si="2"/>
        <v>15.2</v>
      </c>
      <c r="Q9">
        <f t="shared" si="2"/>
        <v>1.5199999999999998E-4</v>
      </c>
      <c r="T9" t="s">
        <v>27</v>
      </c>
      <c r="U9" t="s">
        <v>30</v>
      </c>
      <c r="V9">
        <v>100000</v>
      </c>
      <c r="W9" t="s">
        <v>31</v>
      </c>
      <c r="X9">
        <v>60</v>
      </c>
      <c r="Y9">
        <v>5.9999999999999995E-4</v>
      </c>
      <c r="Z9" t="s">
        <v>31</v>
      </c>
    </row>
    <row r="10" spans="2:26" x14ac:dyDescent="0.55000000000000004">
      <c r="B10" t="s">
        <v>7</v>
      </c>
      <c r="C10" t="s">
        <v>10</v>
      </c>
      <c r="D10" s="1">
        <v>100</v>
      </c>
      <c r="E10" t="s">
        <v>9</v>
      </c>
      <c r="F10">
        <v>20</v>
      </c>
      <c r="G10">
        <f t="shared" si="0"/>
        <v>0.2</v>
      </c>
      <c r="H10" t="str">
        <f t="shared" si="1"/>
        <v>Stck</v>
      </c>
      <c r="K10" t="str">
        <f t="shared" ref="K10:K40" si="3">+B57</f>
        <v>Wärme</v>
      </c>
      <c r="L10">
        <v>2</v>
      </c>
      <c r="M10" t="str">
        <f t="shared" si="2"/>
        <v>Hackschnitzel (mit und ohne BHKW)</v>
      </c>
      <c r="N10">
        <f t="shared" si="2"/>
        <v>100000</v>
      </c>
      <c r="O10" t="str">
        <f t="shared" si="2"/>
        <v>Srm</v>
      </c>
      <c r="P10">
        <f t="shared" si="2"/>
        <v>2160</v>
      </c>
      <c r="Q10">
        <f t="shared" si="2"/>
        <v>2.1600000000000001E-2</v>
      </c>
      <c r="T10" t="s">
        <v>27</v>
      </c>
      <c r="U10" t="s">
        <v>29</v>
      </c>
      <c r="V10">
        <v>100000</v>
      </c>
      <c r="W10" t="s">
        <v>31</v>
      </c>
      <c r="X10">
        <v>80</v>
      </c>
      <c r="Y10">
        <v>8.0000000000000004E-4</v>
      </c>
      <c r="Z10" t="s">
        <v>31</v>
      </c>
    </row>
    <row r="11" spans="2:26" x14ac:dyDescent="0.55000000000000004">
      <c r="B11" t="s">
        <v>7</v>
      </c>
      <c r="C11" t="s">
        <v>11</v>
      </c>
      <c r="D11" s="1">
        <v>100</v>
      </c>
      <c r="E11" t="s">
        <v>9</v>
      </c>
      <c r="F11">
        <v>34.700000000000003</v>
      </c>
      <c r="G11">
        <f t="shared" si="0"/>
        <v>0.34700000000000003</v>
      </c>
      <c r="H11" t="str">
        <f t="shared" si="1"/>
        <v>Stck</v>
      </c>
      <c r="K11" t="str">
        <f t="shared" si="3"/>
        <v>Wärme</v>
      </c>
      <c r="L11">
        <v>3</v>
      </c>
      <c r="M11" t="str">
        <f t="shared" si="2"/>
        <v>Hackschnitzel (mit und ohne BHKW)</v>
      </c>
      <c r="N11">
        <f t="shared" si="2"/>
        <v>100000</v>
      </c>
      <c r="O11" t="str">
        <f t="shared" si="2"/>
        <v>t</v>
      </c>
      <c r="P11">
        <f t="shared" si="2"/>
        <v>10800</v>
      </c>
      <c r="Q11">
        <f t="shared" si="2"/>
        <v>0.108</v>
      </c>
      <c r="T11" t="s">
        <v>27</v>
      </c>
      <c r="U11" t="s">
        <v>28</v>
      </c>
      <c r="V11">
        <v>100000</v>
      </c>
      <c r="W11" t="s">
        <v>31</v>
      </c>
      <c r="X11">
        <v>160</v>
      </c>
      <c r="Y11">
        <v>1.6000000000000001E-3</v>
      </c>
      <c r="Z11" t="s">
        <v>31</v>
      </c>
    </row>
    <row r="12" spans="2:26" x14ac:dyDescent="0.55000000000000004">
      <c r="B12" t="s">
        <v>7</v>
      </c>
      <c r="C12" t="s">
        <v>12</v>
      </c>
      <c r="D12" s="1">
        <v>100</v>
      </c>
      <c r="E12" t="s">
        <v>9</v>
      </c>
      <c r="F12">
        <v>8.8000000000000007</v>
      </c>
      <c r="G12">
        <f t="shared" si="0"/>
        <v>8.8000000000000009E-2</v>
      </c>
      <c r="H12" t="str">
        <f t="shared" si="1"/>
        <v>Stck</v>
      </c>
      <c r="K12" t="str">
        <f t="shared" si="3"/>
        <v>Wärme</v>
      </c>
      <c r="L12">
        <v>4</v>
      </c>
      <c r="M12" t="str">
        <f t="shared" si="2"/>
        <v>Pellets (mit und ohne BHKW)</v>
      </c>
      <c r="N12">
        <f t="shared" si="2"/>
        <v>100000</v>
      </c>
      <c r="O12" t="str">
        <f t="shared" si="2"/>
        <v>Tonne</v>
      </c>
      <c r="P12">
        <f t="shared" si="2"/>
        <v>18000</v>
      </c>
      <c r="Q12">
        <f t="shared" si="2"/>
        <v>0.18</v>
      </c>
      <c r="T12" t="s">
        <v>27</v>
      </c>
      <c r="U12" t="s">
        <v>34</v>
      </c>
      <c r="V12">
        <v>1000000</v>
      </c>
      <c r="W12" t="s">
        <v>35</v>
      </c>
      <c r="X12">
        <v>96</v>
      </c>
      <c r="Y12">
        <v>9.6000000000000002E-5</v>
      </c>
      <c r="Z12" t="s">
        <v>35</v>
      </c>
    </row>
    <row r="13" spans="2:26" x14ac:dyDescent="0.55000000000000004">
      <c r="B13" t="s">
        <v>7</v>
      </c>
      <c r="C13" t="s">
        <v>13</v>
      </c>
      <c r="D13" s="1">
        <v>1000000</v>
      </c>
      <c r="E13" t="s">
        <v>14</v>
      </c>
      <c r="F13">
        <v>23</v>
      </c>
      <c r="G13">
        <f t="shared" si="0"/>
        <v>2.3E-5</v>
      </c>
      <c r="H13" t="str">
        <f t="shared" si="1"/>
        <v>GB</v>
      </c>
      <c r="K13" t="str">
        <f t="shared" si="3"/>
        <v>Wärme</v>
      </c>
      <c r="L13">
        <v>5</v>
      </c>
      <c r="M13" t="str">
        <f t="shared" si="2"/>
        <v>Pellets (mit und ohne BHKW)</v>
      </c>
      <c r="N13">
        <f t="shared" si="2"/>
        <v>100000</v>
      </c>
      <c r="O13" t="str">
        <f t="shared" si="2"/>
        <v>m³</v>
      </c>
      <c r="P13">
        <f t="shared" si="2"/>
        <v>11700</v>
      </c>
      <c r="Q13">
        <f t="shared" si="2"/>
        <v>0.11700000000000001</v>
      </c>
      <c r="T13" t="s">
        <v>27</v>
      </c>
      <c r="U13" t="s">
        <v>33</v>
      </c>
      <c r="V13">
        <v>1000000</v>
      </c>
      <c r="W13" t="s">
        <v>35</v>
      </c>
      <c r="X13">
        <v>290</v>
      </c>
      <c r="Y13">
        <v>2.9E-4</v>
      </c>
      <c r="Z13" t="s">
        <v>35</v>
      </c>
    </row>
    <row r="14" spans="2:26" x14ac:dyDescent="0.55000000000000004">
      <c r="B14" t="s">
        <v>15</v>
      </c>
      <c r="C14" t="s">
        <v>16</v>
      </c>
      <c r="D14" s="1">
        <v>10000</v>
      </c>
      <c r="E14" t="s">
        <v>24</v>
      </c>
      <c r="F14">
        <v>22.9</v>
      </c>
      <c r="G14">
        <f t="shared" si="0"/>
        <v>2.2899999999999999E-3</v>
      </c>
      <c r="H14" t="str">
        <f t="shared" si="1"/>
        <v>500 Stck., 80g/m²</v>
      </c>
      <c r="K14" t="str">
        <f t="shared" si="3"/>
        <v>Wärme</v>
      </c>
      <c r="L14">
        <v>6</v>
      </c>
      <c r="M14" t="str">
        <f t="shared" si="2"/>
        <v>Erdgas (mit und ohne BHKW)</v>
      </c>
      <c r="N14">
        <f t="shared" si="2"/>
        <v>100000</v>
      </c>
      <c r="O14" t="str">
        <f t="shared" si="2"/>
        <v>kWh</v>
      </c>
      <c r="P14">
        <f t="shared" si="2"/>
        <v>24.7</v>
      </c>
      <c r="Q14">
        <f t="shared" si="2"/>
        <v>2.4699999999999999E-4</v>
      </c>
      <c r="T14" t="s">
        <v>27</v>
      </c>
      <c r="U14" t="s">
        <v>32</v>
      </c>
      <c r="V14">
        <v>1000000</v>
      </c>
      <c r="W14" t="s">
        <v>35</v>
      </c>
      <c r="X14">
        <v>210</v>
      </c>
      <c r="Y14">
        <v>2.1000000000000001E-4</v>
      </c>
      <c r="Z14" t="s">
        <v>35</v>
      </c>
    </row>
    <row r="15" spans="2:26" x14ac:dyDescent="0.55000000000000004">
      <c r="B15" t="s">
        <v>15</v>
      </c>
      <c r="C15" t="s">
        <v>17</v>
      </c>
      <c r="D15" s="1">
        <v>10000</v>
      </c>
      <c r="E15" t="s">
        <v>131</v>
      </c>
      <c r="F15">
        <v>18.399999999999999</v>
      </c>
      <c r="G15">
        <f t="shared" si="0"/>
        <v>1.8399999999999998E-3</v>
      </c>
      <c r="H15" t="str">
        <f t="shared" si="1"/>
        <v>500 Stck.</v>
      </c>
      <c r="K15" t="str">
        <f t="shared" si="3"/>
        <v>Wärme</v>
      </c>
      <c r="L15">
        <v>7</v>
      </c>
      <c r="M15" t="str">
        <f t="shared" si="2"/>
        <v>Erdgas (mit und ohne BHKW)</v>
      </c>
      <c r="N15">
        <f t="shared" si="2"/>
        <v>100000</v>
      </c>
      <c r="O15" t="str">
        <f t="shared" si="2"/>
        <v>m³</v>
      </c>
      <c r="P15">
        <f t="shared" si="2"/>
        <v>241</v>
      </c>
      <c r="Q15">
        <f t="shared" si="2"/>
        <v>2.4099999999999998E-3</v>
      </c>
      <c r="T15" t="s">
        <v>27</v>
      </c>
      <c r="U15" t="s">
        <v>38</v>
      </c>
      <c r="V15">
        <v>1000000</v>
      </c>
      <c r="W15" t="s">
        <v>37</v>
      </c>
      <c r="X15">
        <v>230</v>
      </c>
      <c r="Y15">
        <v>2.3000000000000001E-4</v>
      </c>
      <c r="Z15" t="s">
        <v>37</v>
      </c>
    </row>
    <row r="16" spans="2:26" x14ac:dyDescent="0.55000000000000004">
      <c r="B16" t="s">
        <v>15</v>
      </c>
      <c r="C16" t="s">
        <v>18</v>
      </c>
      <c r="D16" s="1">
        <v>100000</v>
      </c>
      <c r="E16" t="s">
        <v>22</v>
      </c>
      <c r="F16">
        <v>16.100000000000001</v>
      </c>
      <c r="G16">
        <f t="shared" si="0"/>
        <v>1.6100000000000001E-4</v>
      </c>
      <c r="H16" t="str">
        <f t="shared" si="1"/>
        <v>Rollen</v>
      </c>
      <c r="K16" t="str">
        <f t="shared" si="3"/>
        <v>Wärme</v>
      </c>
      <c r="L16">
        <v>8</v>
      </c>
      <c r="M16" t="str">
        <f t="shared" si="2"/>
        <v>Flüssiggas (mit und ohne BHKW)</v>
      </c>
      <c r="N16">
        <f t="shared" si="2"/>
        <v>100000</v>
      </c>
      <c r="O16" t="str">
        <f t="shared" si="2"/>
        <v>kWh</v>
      </c>
      <c r="P16">
        <f t="shared" si="2"/>
        <v>27.6</v>
      </c>
      <c r="Q16">
        <f t="shared" si="2"/>
        <v>2.7600000000000004E-4</v>
      </c>
      <c r="T16" t="s">
        <v>27</v>
      </c>
      <c r="U16" t="s">
        <v>36</v>
      </c>
      <c r="V16">
        <v>1000000</v>
      </c>
      <c r="W16" t="s">
        <v>37</v>
      </c>
      <c r="X16">
        <v>230</v>
      </c>
      <c r="Y16">
        <v>2.3000000000000001E-4</v>
      </c>
      <c r="Z16" t="s">
        <v>37</v>
      </c>
    </row>
    <row r="17" spans="2:26" x14ac:dyDescent="0.55000000000000004">
      <c r="B17" t="s">
        <v>15</v>
      </c>
      <c r="C17" t="s">
        <v>19</v>
      </c>
      <c r="D17" s="1">
        <v>100000</v>
      </c>
      <c r="E17" t="s">
        <v>22</v>
      </c>
      <c r="F17">
        <v>12.9</v>
      </c>
      <c r="G17">
        <f t="shared" si="0"/>
        <v>1.2899999999999999E-4</v>
      </c>
      <c r="H17" t="str">
        <f t="shared" si="1"/>
        <v>Rollen</v>
      </c>
      <c r="K17" t="str">
        <f t="shared" si="3"/>
        <v>Wärme</v>
      </c>
      <c r="L17">
        <v>9</v>
      </c>
      <c r="M17" t="str">
        <f t="shared" si="2"/>
        <v>Flüssiggas (mit und ohne BHKW)</v>
      </c>
      <c r="N17">
        <f t="shared" si="2"/>
        <v>100000</v>
      </c>
      <c r="O17" t="str">
        <f t="shared" si="2"/>
        <v>m³</v>
      </c>
      <c r="P17">
        <f t="shared" si="2"/>
        <v>181300</v>
      </c>
      <c r="Q17">
        <f t="shared" si="2"/>
        <v>1.8129999999999999</v>
      </c>
      <c r="T17" t="s">
        <v>27</v>
      </c>
      <c r="U17" t="s">
        <v>41</v>
      </c>
      <c r="V17">
        <v>100000</v>
      </c>
      <c r="W17" t="s">
        <v>39</v>
      </c>
      <c r="X17">
        <v>32</v>
      </c>
      <c r="Y17">
        <v>3.2000000000000003E-4</v>
      </c>
      <c r="Z17" t="s">
        <v>39</v>
      </c>
    </row>
    <row r="18" spans="2:26" x14ac:dyDescent="0.55000000000000004">
      <c r="B18" t="s">
        <v>15</v>
      </c>
      <c r="C18" t="s">
        <v>25</v>
      </c>
      <c r="D18" s="1">
        <v>100000</v>
      </c>
      <c r="E18" t="s">
        <v>22</v>
      </c>
      <c r="F18">
        <v>144.80000000000001</v>
      </c>
      <c r="G18">
        <f t="shared" si="0"/>
        <v>1.4480000000000001E-3</v>
      </c>
      <c r="H18" t="str">
        <f t="shared" si="1"/>
        <v>Rollen</v>
      </c>
      <c r="K18" t="str">
        <f t="shared" si="3"/>
        <v>Wärme</v>
      </c>
      <c r="L18">
        <v>10</v>
      </c>
      <c r="M18" t="str">
        <f t="shared" si="2"/>
        <v>Heizöl (mit und ohne BHKW)</v>
      </c>
      <c r="N18">
        <f t="shared" si="2"/>
        <v>100000</v>
      </c>
      <c r="O18" t="str">
        <f t="shared" si="2"/>
        <v>l</v>
      </c>
      <c r="P18">
        <f t="shared" si="2"/>
        <v>316</v>
      </c>
      <c r="Q18">
        <f t="shared" si="2"/>
        <v>3.16E-3</v>
      </c>
      <c r="T18" t="s">
        <v>27</v>
      </c>
      <c r="U18" t="s">
        <v>41</v>
      </c>
      <c r="V18">
        <v>100000</v>
      </c>
      <c r="W18" t="s">
        <v>40</v>
      </c>
      <c r="X18">
        <v>560</v>
      </c>
      <c r="Y18">
        <v>5.5999999999999999E-3</v>
      </c>
      <c r="Z18" t="s">
        <v>40</v>
      </c>
    </row>
    <row r="19" spans="2:26" x14ac:dyDescent="0.55000000000000004">
      <c r="B19" t="s">
        <v>15</v>
      </c>
      <c r="C19" t="s">
        <v>26</v>
      </c>
      <c r="D19" s="1">
        <v>100000</v>
      </c>
      <c r="E19" t="s">
        <v>22</v>
      </c>
      <c r="F19">
        <v>116.5</v>
      </c>
      <c r="G19">
        <f t="shared" si="0"/>
        <v>1.165E-3</v>
      </c>
      <c r="H19" t="str">
        <f t="shared" si="1"/>
        <v>Rollen</v>
      </c>
      <c r="K19" t="str">
        <f t="shared" si="3"/>
        <v>Wärme</v>
      </c>
      <c r="L19">
        <v>11</v>
      </c>
      <c r="M19" t="str">
        <f t="shared" si="2"/>
        <v>Kohle (Fernwärme)</v>
      </c>
      <c r="N19">
        <f t="shared" si="2"/>
        <v>100000</v>
      </c>
      <c r="O19" t="str">
        <f t="shared" si="2"/>
        <v>kWh</v>
      </c>
      <c r="P19">
        <f t="shared" si="2"/>
        <v>42.2</v>
      </c>
      <c r="Q19">
        <f t="shared" si="2"/>
        <v>4.2200000000000001E-4</v>
      </c>
      <c r="T19" t="s">
        <v>27</v>
      </c>
      <c r="U19" t="s">
        <v>42</v>
      </c>
      <c r="V19">
        <v>100000</v>
      </c>
      <c r="W19" t="s">
        <v>39</v>
      </c>
      <c r="X19">
        <v>136</v>
      </c>
      <c r="Y19">
        <v>1.3600000000000001E-3</v>
      </c>
      <c r="Z19" t="s">
        <v>39</v>
      </c>
    </row>
    <row r="20" spans="2:26" x14ac:dyDescent="0.55000000000000004">
      <c r="B20" t="s">
        <v>15</v>
      </c>
      <c r="C20" t="s">
        <v>20</v>
      </c>
      <c r="D20" s="1">
        <v>10000000</v>
      </c>
      <c r="E20" t="s">
        <v>23</v>
      </c>
      <c r="F20">
        <v>18.399999999999999</v>
      </c>
      <c r="G20">
        <f t="shared" si="0"/>
        <v>1.84E-6</v>
      </c>
      <c r="H20" t="str">
        <f t="shared" si="1"/>
        <v>Blatt</v>
      </c>
      <c r="K20" t="str">
        <f t="shared" si="3"/>
        <v>Wärme</v>
      </c>
      <c r="L20">
        <v>12</v>
      </c>
      <c r="M20" t="str">
        <f t="shared" si="2"/>
        <v>Erdgas (Fernwärme)</v>
      </c>
      <c r="N20">
        <f t="shared" si="2"/>
        <v>100000</v>
      </c>
      <c r="O20" t="str">
        <f t="shared" si="2"/>
        <v>kWh</v>
      </c>
      <c r="P20">
        <f t="shared" si="2"/>
        <v>31.2</v>
      </c>
      <c r="Q20">
        <f t="shared" si="2"/>
        <v>3.1199999999999999E-4</v>
      </c>
      <c r="T20" t="s">
        <v>27</v>
      </c>
      <c r="U20" t="s">
        <v>43</v>
      </c>
      <c r="V20">
        <v>100000</v>
      </c>
      <c r="W20" t="s">
        <v>39</v>
      </c>
      <c r="X20">
        <v>40</v>
      </c>
      <c r="Y20">
        <v>4.0000000000000002E-4</v>
      </c>
      <c r="Z20" t="s">
        <v>39</v>
      </c>
    </row>
    <row r="21" spans="2:26" x14ac:dyDescent="0.55000000000000004">
      <c r="B21" t="s">
        <v>15</v>
      </c>
      <c r="C21" t="s">
        <v>21</v>
      </c>
      <c r="D21" s="1">
        <v>10000000</v>
      </c>
      <c r="E21" t="s">
        <v>23</v>
      </c>
      <c r="F21">
        <v>14.8</v>
      </c>
      <c r="G21">
        <f t="shared" si="0"/>
        <v>1.48E-6</v>
      </c>
      <c r="H21" t="str">
        <f t="shared" si="1"/>
        <v>Blatt</v>
      </c>
      <c r="K21" t="str">
        <f t="shared" si="3"/>
        <v>Wärme</v>
      </c>
      <c r="L21">
        <v>13</v>
      </c>
      <c r="M21" t="str">
        <f t="shared" si="2"/>
        <v>Biogas (Fernwärme)</v>
      </c>
      <c r="N21">
        <f t="shared" si="2"/>
        <v>100000</v>
      </c>
      <c r="O21" t="str">
        <f t="shared" si="2"/>
        <v>kWh</v>
      </c>
      <c r="P21">
        <f t="shared" si="2"/>
        <v>19.2</v>
      </c>
      <c r="Q21">
        <f t="shared" si="2"/>
        <v>1.92E-4</v>
      </c>
      <c r="T21" t="s">
        <v>27</v>
      </c>
      <c r="U21" t="s">
        <v>44</v>
      </c>
      <c r="V21">
        <v>100000</v>
      </c>
      <c r="W21" t="s">
        <v>39</v>
      </c>
      <c r="X21">
        <v>51.5</v>
      </c>
      <c r="Y21">
        <v>5.1500000000000005E-4</v>
      </c>
      <c r="Z21" t="s">
        <v>39</v>
      </c>
    </row>
    <row r="22" spans="2:26" x14ac:dyDescent="0.55000000000000004">
      <c r="B22" t="s">
        <v>27</v>
      </c>
      <c r="C22" t="s">
        <v>28</v>
      </c>
      <c r="D22" s="1">
        <v>100000</v>
      </c>
      <c r="E22" t="s">
        <v>31</v>
      </c>
      <c r="F22">
        <v>160</v>
      </c>
      <c r="G22">
        <f t="shared" si="0"/>
        <v>1.6000000000000001E-3</v>
      </c>
      <c r="H22" t="str">
        <f t="shared" si="1"/>
        <v>Portionen</v>
      </c>
      <c r="K22" t="str">
        <f t="shared" si="3"/>
        <v>Wärme</v>
      </c>
      <c r="L22">
        <v>14</v>
      </c>
      <c r="M22" t="str">
        <f t="shared" si="2"/>
        <v>Müll (Fernwärme HKW)</v>
      </c>
      <c r="N22">
        <f t="shared" si="2"/>
        <v>100000</v>
      </c>
      <c r="O22" t="str">
        <f t="shared" si="2"/>
        <v>kWh</v>
      </c>
      <c r="P22">
        <f t="shared" si="2"/>
        <v>21.7</v>
      </c>
      <c r="Q22">
        <f t="shared" si="2"/>
        <v>2.1699999999999999E-4</v>
      </c>
    </row>
    <row r="23" spans="2:26" x14ac:dyDescent="0.55000000000000004">
      <c r="B23" t="s">
        <v>27</v>
      </c>
      <c r="C23" t="s">
        <v>29</v>
      </c>
      <c r="D23" s="1">
        <v>100000</v>
      </c>
      <c r="E23" t="s">
        <v>31</v>
      </c>
      <c r="F23">
        <v>80</v>
      </c>
      <c r="G23">
        <f t="shared" si="0"/>
        <v>8.0000000000000004E-4</v>
      </c>
      <c r="H23" t="str">
        <f t="shared" si="1"/>
        <v>Portionen</v>
      </c>
      <c r="K23" t="str">
        <f t="shared" si="3"/>
        <v>Wärme</v>
      </c>
      <c r="L23">
        <v>15</v>
      </c>
      <c r="M23" t="str">
        <f t="shared" si="2"/>
        <v>Hackschnitzel (Fernwärme)</v>
      </c>
      <c r="N23">
        <f t="shared" si="2"/>
        <v>100000</v>
      </c>
      <c r="O23" t="str">
        <f t="shared" si="2"/>
        <v>kWh</v>
      </c>
      <c r="P23">
        <f t="shared" si="2"/>
        <v>3.4</v>
      </c>
      <c r="Q23">
        <f t="shared" si="2"/>
        <v>3.4E-5</v>
      </c>
    </row>
    <row r="24" spans="2:26" x14ac:dyDescent="0.55000000000000004">
      <c r="B24" t="s">
        <v>27</v>
      </c>
      <c r="C24" t="s">
        <v>30</v>
      </c>
      <c r="D24" s="1">
        <v>100000</v>
      </c>
      <c r="E24" t="s">
        <v>31</v>
      </c>
      <c r="F24">
        <v>60</v>
      </c>
      <c r="G24">
        <f t="shared" si="0"/>
        <v>5.9999999999999995E-4</v>
      </c>
      <c r="H24" t="str">
        <f t="shared" si="1"/>
        <v>Portionen</v>
      </c>
      <c r="K24" t="str">
        <f t="shared" si="3"/>
        <v>Wärme</v>
      </c>
      <c r="L24">
        <v>16</v>
      </c>
      <c r="M24" t="str">
        <f t="shared" si="2"/>
        <v>Industrielle Prozesswärme (Fernwärme)</v>
      </c>
      <c r="N24">
        <f t="shared" si="2"/>
        <v>100000</v>
      </c>
      <c r="O24" t="str">
        <f t="shared" si="2"/>
        <v>kWh</v>
      </c>
      <c r="P24">
        <f t="shared" si="2"/>
        <v>4</v>
      </c>
      <c r="Q24">
        <f t="shared" si="2"/>
        <v>4.0000000000000003E-5</v>
      </c>
    </row>
    <row r="25" spans="2:26" x14ac:dyDescent="0.55000000000000004">
      <c r="B25" t="s">
        <v>27</v>
      </c>
      <c r="C25" t="s">
        <v>32</v>
      </c>
      <c r="D25" s="1">
        <v>1000000</v>
      </c>
      <c r="E25" t="s">
        <v>35</v>
      </c>
      <c r="F25">
        <v>210</v>
      </c>
      <c r="G25">
        <f t="shared" si="0"/>
        <v>2.1000000000000001E-4</v>
      </c>
      <c r="H25" t="str">
        <f t="shared" si="1"/>
        <v>Brötchen</v>
      </c>
      <c r="K25" t="str">
        <f t="shared" si="3"/>
        <v>Wärme</v>
      </c>
      <c r="L25">
        <v>17</v>
      </c>
      <c r="M25" t="str">
        <f t="shared" ref="M25:M40" si="4">+C72</f>
        <v>Flüssiggas (Fernwärme)</v>
      </c>
      <c r="N25">
        <f t="shared" ref="N25:N40" si="5">+D72</f>
        <v>100000</v>
      </c>
      <c r="O25" t="str">
        <f t="shared" ref="O25:O40" si="6">+E72</f>
        <v>kWh</v>
      </c>
      <c r="P25">
        <f t="shared" ref="P25:P40" si="7">+F72</f>
        <v>27.6</v>
      </c>
      <c r="Q25">
        <f t="shared" ref="Q25:Q40" si="8">+G72</f>
        <v>2.7600000000000004E-4</v>
      </c>
    </row>
    <row r="26" spans="2:26" x14ac:dyDescent="0.55000000000000004">
      <c r="B26" t="s">
        <v>27</v>
      </c>
      <c r="C26" t="s">
        <v>33</v>
      </c>
      <c r="D26" s="1">
        <v>1000000</v>
      </c>
      <c r="E26" t="s">
        <v>35</v>
      </c>
      <c r="F26">
        <v>290</v>
      </c>
      <c r="G26">
        <f t="shared" si="0"/>
        <v>2.9E-4</v>
      </c>
      <c r="H26" t="str">
        <f t="shared" si="1"/>
        <v>Brötchen</v>
      </c>
      <c r="K26" t="str">
        <f t="shared" si="3"/>
        <v>Wärme</v>
      </c>
      <c r="L26">
        <v>18</v>
      </c>
      <c r="M26" t="str">
        <f t="shared" si="4"/>
        <v>Strom</v>
      </c>
      <c r="N26">
        <f t="shared" si="5"/>
        <v>100000</v>
      </c>
      <c r="O26" t="str">
        <f t="shared" si="6"/>
        <v>kWh</v>
      </c>
      <c r="P26">
        <f t="shared" si="7"/>
        <v>43.8</v>
      </c>
      <c r="Q26">
        <f t="shared" si="8"/>
        <v>4.3799999999999997E-4</v>
      </c>
    </row>
    <row r="27" spans="2:26" x14ac:dyDescent="0.55000000000000004">
      <c r="B27" t="s">
        <v>27</v>
      </c>
      <c r="C27" t="s">
        <v>34</v>
      </c>
      <c r="D27" s="1">
        <v>1000000</v>
      </c>
      <c r="E27" t="s">
        <v>35</v>
      </c>
      <c r="F27">
        <v>96</v>
      </c>
      <c r="G27">
        <f t="shared" si="0"/>
        <v>9.6000000000000002E-5</v>
      </c>
      <c r="H27" t="str">
        <f t="shared" si="1"/>
        <v>Brötchen</v>
      </c>
      <c r="K27" t="str">
        <f t="shared" si="3"/>
        <v>Wärme</v>
      </c>
      <c r="L27">
        <v>19</v>
      </c>
      <c r="M27" t="str">
        <f t="shared" si="4"/>
        <v>Solarthermie</v>
      </c>
      <c r="N27">
        <f t="shared" si="5"/>
        <v>100000</v>
      </c>
      <c r="O27" t="str">
        <f t="shared" si="6"/>
        <v>kWh</v>
      </c>
      <c r="P27">
        <f t="shared" si="7"/>
        <v>1.1000000000000001</v>
      </c>
      <c r="Q27">
        <f t="shared" si="8"/>
        <v>1.1000000000000001E-5</v>
      </c>
    </row>
    <row r="28" spans="2:26" x14ac:dyDescent="0.55000000000000004">
      <c r="B28" t="s">
        <v>27</v>
      </c>
      <c r="C28" t="s">
        <v>36</v>
      </c>
      <c r="D28" s="1">
        <v>1000000</v>
      </c>
      <c r="E28" t="s">
        <v>37</v>
      </c>
      <c r="F28">
        <v>230</v>
      </c>
      <c r="G28">
        <f t="shared" si="0"/>
        <v>2.3000000000000001E-4</v>
      </c>
      <c r="H28" t="str">
        <f t="shared" si="1"/>
        <v>Stück</v>
      </c>
      <c r="K28" t="str">
        <f t="shared" si="3"/>
        <v>Wärme</v>
      </c>
      <c r="L28">
        <v>20</v>
      </c>
      <c r="M28" t="str">
        <f t="shared" si="4"/>
        <v>Solarthermie</v>
      </c>
      <c r="N28">
        <f t="shared" si="5"/>
        <v>100000</v>
      </c>
      <c r="O28" t="str">
        <f t="shared" si="6"/>
        <v>m²</v>
      </c>
      <c r="P28">
        <f t="shared" si="7"/>
        <v>400.8</v>
      </c>
      <c r="Q28">
        <f t="shared" si="8"/>
        <v>4.0080000000000003E-3</v>
      </c>
    </row>
    <row r="29" spans="2:26" x14ac:dyDescent="0.55000000000000004">
      <c r="B29" t="s">
        <v>27</v>
      </c>
      <c r="C29" t="s">
        <v>38</v>
      </c>
      <c r="D29" s="1">
        <v>1000000</v>
      </c>
      <c r="E29" t="s">
        <v>37</v>
      </c>
      <c r="F29">
        <v>230</v>
      </c>
      <c r="G29">
        <f t="shared" si="0"/>
        <v>2.3000000000000001E-4</v>
      </c>
      <c r="H29" t="str">
        <f t="shared" si="1"/>
        <v>Stück</v>
      </c>
      <c r="K29" t="str">
        <f t="shared" si="3"/>
        <v>Wärme</v>
      </c>
      <c r="L29">
        <v>21</v>
      </c>
      <c r="M29" t="str">
        <f t="shared" si="4"/>
        <v>Klimanlage Kältemittel R-410A</v>
      </c>
      <c r="N29">
        <f t="shared" si="5"/>
        <v>1000</v>
      </c>
      <c r="O29" t="str">
        <f t="shared" si="6"/>
        <v>kg</v>
      </c>
      <c r="P29">
        <f t="shared" si="7"/>
        <v>2088</v>
      </c>
      <c r="Q29">
        <f t="shared" si="8"/>
        <v>2.0880000000000001</v>
      </c>
    </row>
    <row r="30" spans="2:26" x14ac:dyDescent="0.55000000000000004">
      <c r="B30" t="s">
        <v>27</v>
      </c>
      <c r="C30" t="s">
        <v>41</v>
      </c>
      <c r="D30" s="1">
        <v>100000</v>
      </c>
      <c r="E30" t="s">
        <v>39</v>
      </c>
      <c r="F30">
        <v>32</v>
      </c>
      <c r="G30">
        <f t="shared" si="0"/>
        <v>3.2000000000000003E-4</v>
      </c>
      <c r="H30" t="str">
        <f t="shared" si="1"/>
        <v>l</v>
      </c>
      <c r="K30" t="str">
        <f t="shared" si="3"/>
        <v>Wärme</v>
      </c>
      <c r="L30">
        <v>22</v>
      </c>
      <c r="M30" t="str">
        <f t="shared" si="4"/>
        <v>Klimanlage Kältemittel R-32</v>
      </c>
      <c r="N30">
        <f t="shared" si="5"/>
        <v>1000</v>
      </c>
      <c r="O30" t="str">
        <f t="shared" si="6"/>
        <v>kg</v>
      </c>
      <c r="P30">
        <f t="shared" si="7"/>
        <v>675</v>
      </c>
      <c r="Q30">
        <f t="shared" si="8"/>
        <v>0.67500000000000004</v>
      </c>
    </row>
    <row r="31" spans="2:26" x14ac:dyDescent="0.55000000000000004">
      <c r="B31" t="s">
        <v>27</v>
      </c>
      <c r="C31" t="s">
        <v>41</v>
      </c>
      <c r="D31" s="1">
        <v>100000</v>
      </c>
      <c r="E31" t="s">
        <v>40</v>
      </c>
      <c r="F31">
        <v>560</v>
      </c>
      <c r="G31">
        <f t="shared" si="0"/>
        <v>5.5999999999999999E-3</v>
      </c>
      <c r="H31" t="str">
        <f t="shared" si="1"/>
        <v>kg</v>
      </c>
      <c r="K31" t="str">
        <f t="shared" si="3"/>
        <v>Wärme</v>
      </c>
      <c r="L31">
        <v>23</v>
      </c>
      <c r="M31" t="str">
        <f t="shared" si="4"/>
        <v>Klimanlage Kältemittel R-11</v>
      </c>
      <c r="N31">
        <f t="shared" si="5"/>
        <v>1000</v>
      </c>
      <c r="O31" t="str">
        <f t="shared" si="6"/>
        <v>kg</v>
      </c>
      <c r="P31">
        <f t="shared" si="7"/>
        <v>4750</v>
      </c>
      <c r="Q31">
        <f t="shared" si="8"/>
        <v>4.75</v>
      </c>
    </row>
    <row r="32" spans="2:26" x14ac:dyDescent="0.55000000000000004">
      <c r="B32" t="s">
        <v>27</v>
      </c>
      <c r="C32" t="s">
        <v>42</v>
      </c>
      <c r="D32" s="1">
        <v>100000</v>
      </c>
      <c r="E32" t="s">
        <v>39</v>
      </c>
      <c r="F32">
        <v>136</v>
      </c>
      <c r="G32">
        <f t="shared" si="0"/>
        <v>1.3600000000000001E-3</v>
      </c>
      <c r="H32" t="str">
        <f t="shared" si="1"/>
        <v>l</v>
      </c>
      <c r="K32" t="str">
        <f t="shared" si="3"/>
        <v>Wärme</v>
      </c>
      <c r="L32">
        <v>24</v>
      </c>
      <c r="M32" t="str">
        <f t="shared" si="4"/>
        <v>Klimanlage Kältemittel R-12</v>
      </c>
      <c r="N32">
        <f t="shared" si="5"/>
        <v>1000</v>
      </c>
      <c r="O32" t="str">
        <f t="shared" si="6"/>
        <v>kg</v>
      </c>
      <c r="P32">
        <f t="shared" si="7"/>
        <v>10900</v>
      </c>
      <c r="Q32">
        <f t="shared" si="8"/>
        <v>10.9</v>
      </c>
    </row>
    <row r="33" spans="2:17" x14ac:dyDescent="0.55000000000000004">
      <c r="B33" t="s">
        <v>27</v>
      </c>
      <c r="C33" t="s">
        <v>43</v>
      </c>
      <c r="D33" s="1">
        <v>100000</v>
      </c>
      <c r="E33" t="s">
        <v>39</v>
      </c>
      <c r="F33">
        <v>40</v>
      </c>
      <c r="G33">
        <f t="shared" si="0"/>
        <v>4.0000000000000002E-4</v>
      </c>
      <c r="H33" t="str">
        <f t="shared" si="1"/>
        <v>l</v>
      </c>
      <c r="K33" t="str">
        <f t="shared" si="3"/>
        <v>Wärme</v>
      </c>
      <c r="L33">
        <v>25</v>
      </c>
      <c r="M33" t="str">
        <f t="shared" si="4"/>
        <v>Klimanlage Kältemittel R-1224yd (Z)</v>
      </c>
      <c r="N33">
        <f t="shared" si="5"/>
        <v>1000</v>
      </c>
      <c r="O33" t="str">
        <f t="shared" si="6"/>
        <v>kg</v>
      </c>
      <c r="P33">
        <f t="shared" si="7"/>
        <v>0.8</v>
      </c>
      <c r="Q33">
        <f t="shared" si="8"/>
        <v>8.0000000000000004E-4</v>
      </c>
    </row>
    <row r="34" spans="2:17" x14ac:dyDescent="0.55000000000000004">
      <c r="B34" t="s">
        <v>27</v>
      </c>
      <c r="C34" t="s">
        <v>44</v>
      </c>
      <c r="D34" s="1">
        <v>100000</v>
      </c>
      <c r="E34" t="s">
        <v>39</v>
      </c>
      <c r="F34">
        <v>51.5</v>
      </c>
      <c r="G34">
        <f t="shared" si="0"/>
        <v>5.1500000000000005E-4</v>
      </c>
      <c r="H34" t="str">
        <f t="shared" si="1"/>
        <v>l</v>
      </c>
      <c r="K34" t="str">
        <f t="shared" si="3"/>
        <v>Wärme</v>
      </c>
      <c r="L34">
        <v>26</v>
      </c>
      <c r="M34" t="str">
        <f t="shared" si="4"/>
        <v>Klimanlage Kältemittel R-1233zd (E)</v>
      </c>
      <c r="N34">
        <f t="shared" si="5"/>
        <v>1000</v>
      </c>
      <c r="O34" t="str">
        <f t="shared" si="6"/>
        <v>kg</v>
      </c>
      <c r="P34">
        <f t="shared" si="7"/>
        <v>3.7</v>
      </c>
      <c r="Q34">
        <f t="shared" si="8"/>
        <v>3.7000000000000002E-3</v>
      </c>
    </row>
    <row r="35" spans="2:17" x14ac:dyDescent="0.55000000000000004">
      <c r="B35" t="s">
        <v>45</v>
      </c>
      <c r="C35" t="s">
        <v>54</v>
      </c>
      <c r="D35" s="1">
        <v>100000</v>
      </c>
      <c r="E35" t="s">
        <v>53</v>
      </c>
      <c r="F35">
        <v>21.3</v>
      </c>
      <c r="G35">
        <f t="shared" si="0"/>
        <v>2.13E-4</v>
      </c>
      <c r="H35" t="str">
        <f t="shared" si="1"/>
        <v>Pkm</v>
      </c>
      <c r="K35" t="str">
        <f t="shared" si="3"/>
        <v>Wärme</v>
      </c>
      <c r="L35">
        <v>27</v>
      </c>
      <c r="M35" t="str">
        <f t="shared" si="4"/>
        <v>Klimanlage Kältemittel R-1270 (Propan)</v>
      </c>
      <c r="N35">
        <f t="shared" si="5"/>
        <v>1000</v>
      </c>
      <c r="O35" t="str">
        <f t="shared" si="6"/>
        <v>kg</v>
      </c>
      <c r="P35">
        <f t="shared" si="7"/>
        <v>2</v>
      </c>
      <c r="Q35">
        <f t="shared" si="8"/>
        <v>2E-3</v>
      </c>
    </row>
    <row r="36" spans="2:17" x14ac:dyDescent="0.55000000000000004">
      <c r="B36" t="s">
        <v>45</v>
      </c>
      <c r="C36" t="s">
        <v>55</v>
      </c>
      <c r="D36" s="1">
        <v>100000</v>
      </c>
      <c r="E36" t="s">
        <v>53</v>
      </c>
      <c r="F36">
        <v>9.3000000000000007</v>
      </c>
      <c r="G36">
        <f t="shared" si="0"/>
        <v>9.3000000000000011E-5</v>
      </c>
      <c r="H36" t="str">
        <f t="shared" si="1"/>
        <v>Pkm</v>
      </c>
      <c r="K36" t="str">
        <f t="shared" si="3"/>
        <v>Wärme</v>
      </c>
      <c r="L36">
        <v>28</v>
      </c>
      <c r="M36" t="str">
        <f t="shared" si="4"/>
        <v>Klimanlage Kältemittel R-600 (Butan)</v>
      </c>
      <c r="N36">
        <f t="shared" si="5"/>
        <v>1000</v>
      </c>
      <c r="O36" t="str">
        <f t="shared" si="6"/>
        <v>kg</v>
      </c>
      <c r="P36">
        <f t="shared" si="7"/>
        <v>4</v>
      </c>
      <c r="Q36">
        <f t="shared" si="8"/>
        <v>4.0000000000000001E-3</v>
      </c>
    </row>
    <row r="37" spans="2:17" x14ac:dyDescent="0.55000000000000004">
      <c r="B37" t="s">
        <v>45</v>
      </c>
      <c r="C37" t="s">
        <v>46</v>
      </c>
      <c r="D37" s="1">
        <v>100000</v>
      </c>
      <c r="E37" t="s">
        <v>53</v>
      </c>
      <c r="F37">
        <v>5.3</v>
      </c>
      <c r="G37">
        <f t="shared" si="0"/>
        <v>5.3000000000000001E-5</v>
      </c>
      <c r="H37" t="str">
        <f t="shared" si="1"/>
        <v>Pkm</v>
      </c>
      <c r="K37" t="str">
        <f t="shared" si="3"/>
        <v>Wärme</v>
      </c>
      <c r="L37">
        <v>29</v>
      </c>
      <c r="M37" t="str">
        <f t="shared" si="4"/>
        <v>Klimanlage Kältemittel R-600a (Isobutan)</v>
      </c>
      <c r="N37">
        <f t="shared" si="5"/>
        <v>1000</v>
      </c>
      <c r="O37" t="str">
        <f t="shared" si="6"/>
        <v>kg</v>
      </c>
      <c r="P37">
        <f t="shared" si="7"/>
        <v>3</v>
      </c>
      <c r="Q37">
        <f t="shared" si="8"/>
        <v>3.0000000000000001E-3</v>
      </c>
    </row>
    <row r="38" spans="2:17" x14ac:dyDescent="0.55000000000000004">
      <c r="B38" t="s">
        <v>45</v>
      </c>
      <c r="C38" t="s">
        <v>47</v>
      </c>
      <c r="D38" s="1">
        <v>100000</v>
      </c>
      <c r="E38" t="s">
        <v>53</v>
      </c>
      <c r="F38">
        <v>2.2999999999999998</v>
      </c>
      <c r="G38">
        <f t="shared" si="0"/>
        <v>2.2999999999999997E-5</v>
      </c>
      <c r="H38" t="str">
        <f t="shared" si="1"/>
        <v>Pkm</v>
      </c>
      <c r="K38" t="str">
        <f t="shared" si="3"/>
        <v>Wärme</v>
      </c>
      <c r="L38">
        <v>30</v>
      </c>
      <c r="M38" t="str">
        <f t="shared" si="4"/>
        <v>Klimanlage Kältemittel R-744 (CO2)</v>
      </c>
      <c r="N38">
        <f t="shared" si="5"/>
        <v>1000</v>
      </c>
      <c r="O38" t="str">
        <f t="shared" si="6"/>
        <v>kg</v>
      </c>
      <c r="P38">
        <f t="shared" si="7"/>
        <v>1</v>
      </c>
      <c r="Q38">
        <f t="shared" si="8"/>
        <v>1E-3</v>
      </c>
    </row>
    <row r="39" spans="2:17" x14ac:dyDescent="0.55000000000000004">
      <c r="B39" t="s">
        <v>45</v>
      </c>
      <c r="C39" t="s">
        <v>48</v>
      </c>
      <c r="D39" s="1">
        <v>100000</v>
      </c>
      <c r="E39" t="s">
        <v>53</v>
      </c>
      <c r="F39">
        <v>0.4</v>
      </c>
      <c r="G39">
        <f t="shared" si="0"/>
        <v>3.9999999999999998E-6</v>
      </c>
      <c r="H39" t="str">
        <f t="shared" si="1"/>
        <v>Pkm</v>
      </c>
      <c r="K39" t="str">
        <f t="shared" si="3"/>
        <v>Wärme</v>
      </c>
      <c r="L39">
        <v>31</v>
      </c>
      <c r="M39" t="str">
        <f t="shared" si="4"/>
        <v>Klimanlage Kältemittel R-846 (SF6)</v>
      </c>
      <c r="N39">
        <f t="shared" si="5"/>
        <v>1000</v>
      </c>
      <c r="O39" t="str">
        <f t="shared" si="6"/>
        <v>kg</v>
      </c>
      <c r="P39">
        <f t="shared" si="7"/>
        <v>26087</v>
      </c>
      <c r="Q39">
        <f t="shared" si="8"/>
        <v>26.087</v>
      </c>
    </row>
    <row r="40" spans="2:17" x14ac:dyDescent="0.55000000000000004">
      <c r="B40" t="s">
        <v>45</v>
      </c>
      <c r="C40" t="s">
        <v>49</v>
      </c>
      <c r="D40" s="1">
        <v>100000</v>
      </c>
      <c r="E40" t="s">
        <v>53</v>
      </c>
      <c r="F40">
        <v>0</v>
      </c>
      <c r="G40">
        <f t="shared" si="0"/>
        <v>0</v>
      </c>
      <c r="H40" t="str">
        <f t="shared" si="1"/>
        <v>Pkm</v>
      </c>
      <c r="K40" t="str">
        <f t="shared" si="3"/>
        <v>Wärme</v>
      </c>
      <c r="L40">
        <v>32</v>
      </c>
      <c r="M40" t="str">
        <f t="shared" si="4"/>
        <v>Klimanlage Kältemittel R-718 (H2O)</v>
      </c>
      <c r="N40">
        <f t="shared" si="5"/>
        <v>1000</v>
      </c>
      <c r="O40" t="str">
        <f t="shared" si="6"/>
        <v>kg</v>
      </c>
      <c r="P40">
        <f t="shared" si="7"/>
        <v>0</v>
      </c>
      <c r="Q40">
        <f t="shared" si="8"/>
        <v>0</v>
      </c>
    </row>
    <row r="41" spans="2:17" x14ac:dyDescent="0.55000000000000004">
      <c r="B41" t="s">
        <v>45</v>
      </c>
      <c r="C41" t="s">
        <v>50</v>
      </c>
      <c r="D41" s="1">
        <v>100000</v>
      </c>
      <c r="E41" t="s">
        <v>53</v>
      </c>
      <c r="F41">
        <v>11.4</v>
      </c>
      <c r="G41">
        <f t="shared" si="0"/>
        <v>1.1400000000000001E-4</v>
      </c>
      <c r="H41" t="str">
        <f t="shared" si="1"/>
        <v>Pkm</v>
      </c>
    </row>
    <row r="42" spans="2:17" x14ac:dyDescent="0.55000000000000004">
      <c r="B42" t="s">
        <v>45</v>
      </c>
      <c r="C42" t="s">
        <v>51</v>
      </c>
      <c r="D42" s="1">
        <v>100000</v>
      </c>
      <c r="E42" t="s">
        <v>53</v>
      </c>
      <c r="F42">
        <v>6.4</v>
      </c>
      <c r="G42">
        <f t="shared" si="0"/>
        <v>6.3999999999999997E-5</v>
      </c>
      <c r="H42" t="str">
        <f t="shared" si="1"/>
        <v>Pkm</v>
      </c>
    </row>
    <row r="43" spans="2:17" x14ac:dyDescent="0.55000000000000004">
      <c r="B43" t="s">
        <v>45</v>
      </c>
      <c r="C43" t="s">
        <v>52</v>
      </c>
      <c r="D43" s="1">
        <v>100000</v>
      </c>
      <c r="E43" t="s">
        <v>53</v>
      </c>
      <c r="F43">
        <v>0</v>
      </c>
      <c r="G43">
        <f t="shared" si="0"/>
        <v>0</v>
      </c>
      <c r="H43" t="str">
        <f t="shared" si="1"/>
        <v>Pkm</v>
      </c>
    </row>
    <row r="44" spans="2:17" x14ac:dyDescent="0.55000000000000004">
      <c r="B44" t="s">
        <v>45</v>
      </c>
      <c r="C44" t="s">
        <v>56</v>
      </c>
      <c r="D44" s="1">
        <v>100000</v>
      </c>
      <c r="E44" t="s">
        <v>53</v>
      </c>
      <c r="F44">
        <v>23</v>
      </c>
      <c r="G44">
        <f t="shared" si="0"/>
        <v>2.3000000000000001E-4</v>
      </c>
      <c r="H44" t="str">
        <f t="shared" si="1"/>
        <v>Pkm</v>
      </c>
    </row>
    <row r="45" spans="2:17" x14ac:dyDescent="0.55000000000000004">
      <c r="B45" t="s">
        <v>45</v>
      </c>
      <c r="C45" t="s">
        <v>57</v>
      </c>
      <c r="D45" s="1">
        <v>100000</v>
      </c>
      <c r="E45" t="s">
        <v>53</v>
      </c>
      <c r="F45">
        <v>3.6</v>
      </c>
      <c r="G45">
        <f t="shared" si="0"/>
        <v>3.6000000000000001E-5</v>
      </c>
      <c r="H45" t="str">
        <f t="shared" si="1"/>
        <v>Pkm</v>
      </c>
    </row>
    <row r="46" spans="2:17" x14ac:dyDescent="0.55000000000000004">
      <c r="B46" t="s">
        <v>45</v>
      </c>
      <c r="C46" t="s">
        <v>58</v>
      </c>
      <c r="D46" s="1">
        <v>100000</v>
      </c>
      <c r="E46" t="s">
        <v>53</v>
      </c>
      <c r="F46">
        <v>1.9</v>
      </c>
      <c r="G46">
        <f t="shared" si="0"/>
        <v>1.8999999999999998E-5</v>
      </c>
      <c r="H46" t="str">
        <f t="shared" si="1"/>
        <v>Pkm</v>
      </c>
    </row>
    <row r="47" spans="2:17" x14ac:dyDescent="0.55000000000000004">
      <c r="B47" t="s">
        <v>59</v>
      </c>
      <c r="C47" t="s">
        <v>62</v>
      </c>
      <c r="D47" s="1">
        <v>100000</v>
      </c>
      <c r="E47" t="s">
        <v>61</v>
      </c>
      <c r="F47">
        <v>6.4</v>
      </c>
      <c r="G47">
        <f t="shared" si="0"/>
        <v>6.3999999999999997E-5</v>
      </c>
      <c r="H47" t="str">
        <f t="shared" si="1"/>
        <v>kWh</v>
      </c>
    </row>
    <row r="48" spans="2:17" x14ac:dyDescent="0.55000000000000004">
      <c r="B48" t="s">
        <v>59</v>
      </c>
      <c r="C48" t="s">
        <v>63</v>
      </c>
      <c r="D48" s="1">
        <v>100000</v>
      </c>
      <c r="E48" t="s">
        <v>61</v>
      </c>
      <c r="F48">
        <v>43.8</v>
      </c>
      <c r="G48">
        <f t="shared" si="0"/>
        <v>4.3799999999999997E-4</v>
      </c>
      <c r="H48" t="str">
        <f t="shared" si="1"/>
        <v>kWh</v>
      </c>
    </row>
    <row r="49" spans="2:8" x14ac:dyDescent="0.55000000000000004">
      <c r="B49" t="s">
        <v>59</v>
      </c>
      <c r="C49" t="s">
        <v>60</v>
      </c>
      <c r="D49" s="1">
        <v>100000</v>
      </c>
      <c r="E49" t="s">
        <v>61</v>
      </c>
      <c r="F49">
        <v>43.8</v>
      </c>
      <c r="G49">
        <f t="shared" si="0"/>
        <v>4.3799999999999997E-4</v>
      </c>
      <c r="H49" t="str">
        <f t="shared" si="1"/>
        <v>kWh</v>
      </c>
    </row>
    <row r="50" spans="2:8" x14ac:dyDescent="0.55000000000000004">
      <c r="B50" t="s">
        <v>59</v>
      </c>
      <c r="C50" t="s">
        <v>64</v>
      </c>
      <c r="D50" s="1">
        <v>100000</v>
      </c>
      <c r="E50" t="s">
        <v>61</v>
      </c>
      <c r="F50">
        <v>0</v>
      </c>
      <c r="G50">
        <f t="shared" si="0"/>
        <v>0</v>
      </c>
      <c r="H50" t="str">
        <f t="shared" si="1"/>
        <v>kWh</v>
      </c>
    </row>
    <row r="51" spans="2:8" x14ac:dyDescent="0.55000000000000004">
      <c r="B51" t="s">
        <v>59</v>
      </c>
      <c r="C51" t="s">
        <v>65</v>
      </c>
      <c r="D51" s="1">
        <v>100000</v>
      </c>
      <c r="E51" t="s">
        <v>61</v>
      </c>
      <c r="F51">
        <v>0</v>
      </c>
      <c r="G51">
        <f t="shared" si="0"/>
        <v>0</v>
      </c>
      <c r="H51" t="str">
        <f t="shared" si="1"/>
        <v>kWh</v>
      </c>
    </row>
    <row r="52" spans="2:8" x14ac:dyDescent="0.55000000000000004">
      <c r="B52" t="s">
        <v>59</v>
      </c>
      <c r="C52" t="s">
        <v>66</v>
      </c>
      <c r="D52" s="1">
        <v>1000000</v>
      </c>
      <c r="E52" t="s">
        <v>61</v>
      </c>
      <c r="F52">
        <v>55.7</v>
      </c>
      <c r="G52">
        <f t="shared" si="0"/>
        <v>5.5700000000000005E-5</v>
      </c>
      <c r="H52" t="str">
        <f t="shared" si="1"/>
        <v>kWh</v>
      </c>
    </row>
    <row r="53" spans="2:8" x14ac:dyDescent="0.55000000000000004">
      <c r="B53" t="s">
        <v>59</v>
      </c>
      <c r="C53" t="s">
        <v>67</v>
      </c>
      <c r="D53" s="1">
        <v>900000</v>
      </c>
      <c r="E53" t="s">
        <v>61</v>
      </c>
      <c r="F53">
        <v>-5.6</v>
      </c>
      <c r="G53">
        <f t="shared" si="0"/>
        <v>-6.2222222222222215E-6</v>
      </c>
      <c r="H53" t="str">
        <f t="shared" si="1"/>
        <v>kWh</v>
      </c>
    </row>
    <row r="54" spans="2:8" x14ac:dyDescent="0.55000000000000004">
      <c r="B54" t="s">
        <v>59</v>
      </c>
      <c r="C54" t="s">
        <v>68</v>
      </c>
      <c r="D54" s="1">
        <v>1000000</v>
      </c>
      <c r="E54" t="s">
        <v>61</v>
      </c>
      <c r="F54">
        <v>2.6</v>
      </c>
      <c r="G54">
        <f t="shared" si="0"/>
        <v>2.6000000000000001E-6</v>
      </c>
      <c r="H54" t="str">
        <f t="shared" si="1"/>
        <v>kWh</v>
      </c>
    </row>
    <row r="55" spans="2:8" x14ac:dyDescent="0.55000000000000004">
      <c r="B55" t="s">
        <v>59</v>
      </c>
      <c r="C55" t="s">
        <v>69</v>
      </c>
      <c r="D55" s="1">
        <v>900000</v>
      </c>
      <c r="E55" t="s">
        <v>61</v>
      </c>
      <c r="F55">
        <v>-0.2</v>
      </c>
      <c r="G55">
        <f t="shared" si="0"/>
        <v>-2.2222222222222224E-7</v>
      </c>
      <c r="H55" t="str">
        <f t="shared" si="1"/>
        <v>kWh</v>
      </c>
    </row>
    <row r="56" spans="2:8" x14ac:dyDescent="0.55000000000000004">
      <c r="B56" t="s">
        <v>70</v>
      </c>
      <c r="C56" t="s">
        <v>80</v>
      </c>
      <c r="D56" s="1">
        <v>100000</v>
      </c>
      <c r="E56" t="s">
        <v>61</v>
      </c>
      <c r="F56">
        <v>15.2</v>
      </c>
      <c r="G56">
        <f t="shared" si="0"/>
        <v>1.5199999999999998E-4</v>
      </c>
      <c r="H56" t="str">
        <f t="shared" si="1"/>
        <v>kWh</v>
      </c>
    </row>
    <row r="57" spans="2:8" x14ac:dyDescent="0.55000000000000004">
      <c r="B57" t="s">
        <v>70</v>
      </c>
      <c r="C57" t="s">
        <v>81</v>
      </c>
      <c r="D57" s="1">
        <v>100000</v>
      </c>
      <c r="E57" t="s">
        <v>71</v>
      </c>
      <c r="F57">
        <v>2160</v>
      </c>
      <c r="G57">
        <f t="shared" si="0"/>
        <v>2.1600000000000001E-2</v>
      </c>
      <c r="H57" t="str">
        <f t="shared" si="1"/>
        <v>Srm</v>
      </c>
    </row>
    <row r="58" spans="2:8" x14ac:dyDescent="0.55000000000000004">
      <c r="B58" t="s">
        <v>70</v>
      </c>
      <c r="C58" t="s">
        <v>81</v>
      </c>
      <c r="D58" s="1">
        <v>100000</v>
      </c>
      <c r="E58" t="s">
        <v>6</v>
      </c>
      <c r="F58">
        <v>10800</v>
      </c>
      <c r="G58">
        <f t="shared" si="0"/>
        <v>0.108</v>
      </c>
      <c r="H58" t="str">
        <f t="shared" si="1"/>
        <v>t</v>
      </c>
    </row>
    <row r="59" spans="2:8" x14ac:dyDescent="0.55000000000000004">
      <c r="B59" t="s">
        <v>70</v>
      </c>
      <c r="C59" t="s">
        <v>82</v>
      </c>
      <c r="D59" s="1">
        <v>100000</v>
      </c>
      <c r="E59" t="s">
        <v>72</v>
      </c>
      <c r="F59">
        <v>18000</v>
      </c>
      <c r="G59">
        <f t="shared" si="0"/>
        <v>0.18</v>
      </c>
      <c r="H59" t="str">
        <f t="shared" si="1"/>
        <v>Tonne</v>
      </c>
    </row>
    <row r="60" spans="2:8" x14ac:dyDescent="0.55000000000000004">
      <c r="B60" t="s">
        <v>70</v>
      </c>
      <c r="C60" t="s">
        <v>82</v>
      </c>
      <c r="D60" s="1">
        <v>100000</v>
      </c>
      <c r="E60" t="s">
        <v>4</v>
      </c>
      <c r="F60">
        <v>11700</v>
      </c>
      <c r="G60">
        <f t="shared" si="0"/>
        <v>0.11700000000000001</v>
      </c>
      <c r="H60" t="str">
        <f t="shared" si="1"/>
        <v>m³</v>
      </c>
    </row>
    <row r="61" spans="2:8" x14ac:dyDescent="0.55000000000000004">
      <c r="B61" t="s">
        <v>70</v>
      </c>
      <c r="C61" t="s">
        <v>83</v>
      </c>
      <c r="D61" s="1">
        <v>100000</v>
      </c>
      <c r="E61" t="s">
        <v>61</v>
      </c>
      <c r="F61">
        <v>24.7</v>
      </c>
      <c r="G61">
        <f t="shared" si="0"/>
        <v>2.4699999999999999E-4</v>
      </c>
      <c r="H61" t="str">
        <f t="shared" si="1"/>
        <v>kWh</v>
      </c>
    </row>
    <row r="62" spans="2:8" x14ac:dyDescent="0.55000000000000004">
      <c r="B62" t="s">
        <v>70</v>
      </c>
      <c r="C62" t="s">
        <v>83</v>
      </c>
      <c r="D62" s="1">
        <v>100000</v>
      </c>
      <c r="E62" t="s">
        <v>4</v>
      </c>
      <c r="F62">
        <v>241</v>
      </c>
      <c r="G62">
        <f t="shared" si="0"/>
        <v>2.4099999999999998E-3</v>
      </c>
      <c r="H62" t="str">
        <f t="shared" si="1"/>
        <v>m³</v>
      </c>
    </row>
    <row r="63" spans="2:8" x14ac:dyDescent="0.55000000000000004">
      <c r="B63" t="s">
        <v>70</v>
      </c>
      <c r="C63" t="s">
        <v>84</v>
      </c>
      <c r="D63" s="1">
        <v>100000</v>
      </c>
      <c r="E63" t="s">
        <v>61</v>
      </c>
      <c r="F63">
        <v>27.6</v>
      </c>
      <c r="G63">
        <f t="shared" si="0"/>
        <v>2.7600000000000004E-4</v>
      </c>
      <c r="H63" t="str">
        <f t="shared" si="1"/>
        <v>kWh</v>
      </c>
    </row>
    <row r="64" spans="2:8" x14ac:dyDescent="0.55000000000000004">
      <c r="B64" t="s">
        <v>70</v>
      </c>
      <c r="C64" t="s">
        <v>84</v>
      </c>
      <c r="D64" s="1">
        <v>100000</v>
      </c>
      <c r="E64" t="s">
        <v>4</v>
      </c>
      <c r="F64">
        <v>181300</v>
      </c>
      <c r="G64">
        <f t="shared" si="0"/>
        <v>1.8129999999999999</v>
      </c>
      <c r="H64" t="str">
        <f t="shared" si="1"/>
        <v>m³</v>
      </c>
    </row>
    <row r="65" spans="2:8" x14ac:dyDescent="0.55000000000000004">
      <c r="B65" t="s">
        <v>70</v>
      </c>
      <c r="C65" t="s">
        <v>85</v>
      </c>
      <c r="D65" s="1">
        <v>100000</v>
      </c>
      <c r="E65" t="s">
        <v>39</v>
      </c>
      <c r="F65">
        <v>316</v>
      </c>
      <c r="G65">
        <f t="shared" si="0"/>
        <v>3.16E-3</v>
      </c>
      <c r="H65" t="str">
        <f t="shared" si="1"/>
        <v>l</v>
      </c>
    </row>
    <row r="66" spans="2:8" x14ac:dyDescent="0.55000000000000004">
      <c r="B66" t="s">
        <v>70</v>
      </c>
      <c r="C66" t="s">
        <v>73</v>
      </c>
      <c r="D66" s="1">
        <v>100000</v>
      </c>
      <c r="E66" t="s">
        <v>61</v>
      </c>
      <c r="F66">
        <v>42.2</v>
      </c>
      <c r="G66">
        <f t="shared" si="0"/>
        <v>4.2200000000000001E-4</v>
      </c>
      <c r="H66" t="str">
        <f t="shared" si="1"/>
        <v>kWh</v>
      </c>
    </row>
    <row r="67" spans="2:8" x14ac:dyDescent="0.55000000000000004">
      <c r="B67" t="s">
        <v>70</v>
      </c>
      <c r="C67" t="s">
        <v>74</v>
      </c>
      <c r="D67" s="1">
        <v>100000</v>
      </c>
      <c r="E67" t="s">
        <v>61</v>
      </c>
      <c r="F67">
        <v>31.2</v>
      </c>
      <c r="G67">
        <f t="shared" si="0"/>
        <v>3.1199999999999999E-4</v>
      </c>
      <c r="H67" t="str">
        <f t="shared" si="1"/>
        <v>kWh</v>
      </c>
    </row>
    <row r="68" spans="2:8" x14ac:dyDescent="0.55000000000000004">
      <c r="B68" t="s">
        <v>70</v>
      </c>
      <c r="C68" t="s">
        <v>75</v>
      </c>
      <c r="D68" s="1">
        <v>100000</v>
      </c>
      <c r="E68" t="s">
        <v>61</v>
      </c>
      <c r="F68">
        <v>19.2</v>
      </c>
      <c r="G68">
        <f t="shared" si="0"/>
        <v>1.92E-4</v>
      </c>
      <c r="H68" t="str">
        <f t="shared" si="1"/>
        <v>kWh</v>
      </c>
    </row>
    <row r="69" spans="2:8" x14ac:dyDescent="0.55000000000000004">
      <c r="B69" t="s">
        <v>70</v>
      </c>
      <c r="C69" t="s">
        <v>76</v>
      </c>
      <c r="D69" s="1">
        <v>100000</v>
      </c>
      <c r="E69" t="s">
        <v>61</v>
      </c>
      <c r="F69">
        <v>21.7</v>
      </c>
      <c r="G69">
        <f t="shared" si="0"/>
        <v>2.1699999999999999E-4</v>
      </c>
      <c r="H69" t="str">
        <f t="shared" si="1"/>
        <v>kWh</v>
      </c>
    </row>
    <row r="70" spans="2:8" x14ac:dyDescent="0.55000000000000004">
      <c r="B70" t="s">
        <v>70</v>
      </c>
      <c r="C70" t="s">
        <v>77</v>
      </c>
      <c r="D70" s="1">
        <v>100000</v>
      </c>
      <c r="E70" t="s">
        <v>61</v>
      </c>
      <c r="F70">
        <v>3.4</v>
      </c>
      <c r="G70">
        <f t="shared" ref="G70:G89" si="9">+F70/D70</f>
        <v>3.4E-5</v>
      </c>
      <c r="H70" t="str">
        <f t="shared" ref="H70:H89" si="10">+E70</f>
        <v>kWh</v>
      </c>
    </row>
    <row r="71" spans="2:8" x14ac:dyDescent="0.55000000000000004">
      <c r="B71" t="s">
        <v>70</v>
      </c>
      <c r="C71" t="s">
        <v>78</v>
      </c>
      <c r="D71" s="1">
        <v>100000</v>
      </c>
      <c r="E71" t="s">
        <v>61</v>
      </c>
      <c r="F71">
        <v>4</v>
      </c>
      <c r="G71">
        <f t="shared" si="9"/>
        <v>4.0000000000000003E-5</v>
      </c>
      <c r="H71" t="str">
        <f t="shared" si="10"/>
        <v>kWh</v>
      </c>
    </row>
    <row r="72" spans="2:8" x14ac:dyDescent="0.55000000000000004">
      <c r="B72" t="s">
        <v>70</v>
      </c>
      <c r="C72" t="s">
        <v>79</v>
      </c>
      <c r="D72" s="1">
        <v>100000</v>
      </c>
      <c r="E72" t="s">
        <v>61</v>
      </c>
      <c r="F72">
        <v>27.6</v>
      </c>
      <c r="G72">
        <f t="shared" si="9"/>
        <v>2.7600000000000004E-4</v>
      </c>
      <c r="H72" t="str">
        <f t="shared" si="10"/>
        <v>kWh</v>
      </c>
    </row>
    <row r="73" spans="2:8" x14ac:dyDescent="0.55000000000000004">
      <c r="B73" t="s">
        <v>70</v>
      </c>
      <c r="C73" t="s">
        <v>59</v>
      </c>
      <c r="D73" s="1">
        <v>100000</v>
      </c>
      <c r="E73" t="s">
        <v>61</v>
      </c>
      <c r="F73">
        <v>43.8</v>
      </c>
      <c r="G73">
        <f t="shared" si="9"/>
        <v>4.3799999999999997E-4</v>
      </c>
      <c r="H73" t="str">
        <f t="shared" si="10"/>
        <v>kWh</v>
      </c>
    </row>
    <row r="74" spans="2:8" x14ac:dyDescent="0.55000000000000004">
      <c r="B74" t="s">
        <v>70</v>
      </c>
      <c r="C74" t="s">
        <v>86</v>
      </c>
      <c r="D74" s="1">
        <v>100000</v>
      </c>
      <c r="E74" t="s">
        <v>61</v>
      </c>
      <c r="F74">
        <v>1.1000000000000001</v>
      </c>
      <c r="G74">
        <f t="shared" si="9"/>
        <v>1.1000000000000001E-5</v>
      </c>
      <c r="H74" t="str">
        <f t="shared" si="10"/>
        <v>kWh</v>
      </c>
    </row>
    <row r="75" spans="2:8" x14ac:dyDescent="0.55000000000000004">
      <c r="B75" t="s">
        <v>70</v>
      </c>
      <c r="C75" t="s">
        <v>86</v>
      </c>
      <c r="D75" s="1">
        <v>100000</v>
      </c>
      <c r="E75" t="s">
        <v>87</v>
      </c>
      <c r="F75">
        <v>400.8</v>
      </c>
      <c r="G75">
        <f t="shared" si="9"/>
        <v>4.0080000000000003E-3</v>
      </c>
      <c r="H75" t="str">
        <f t="shared" si="10"/>
        <v>m²</v>
      </c>
    </row>
    <row r="76" spans="2:8" x14ac:dyDescent="0.55000000000000004">
      <c r="B76" t="s">
        <v>70</v>
      </c>
      <c r="C76" t="s">
        <v>88</v>
      </c>
      <c r="D76" s="1">
        <v>1000</v>
      </c>
      <c r="E76" t="s">
        <v>40</v>
      </c>
      <c r="F76">
        <v>2088</v>
      </c>
      <c r="G76">
        <f t="shared" si="9"/>
        <v>2.0880000000000001</v>
      </c>
      <c r="H76" t="str">
        <f t="shared" si="10"/>
        <v>kg</v>
      </c>
    </row>
    <row r="77" spans="2:8" x14ac:dyDescent="0.55000000000000004">
      <c r="B77" t="s">
        <v>70</v>
      </c>
      <c r="C77" t="s">
        <v>89</v>
      </c>
      <c r="D77" s="1">
        <v>1000</v>
      </c>
      <c r="E77" t="s">
        <v>40</v>
      </c>
      <c r="F77">
        <v>675</v>
      </c>
      <c r="G77">
        <f t="shared" si="9"/>
        <v>0.67500000000000004</v>
      </c>
      <c r="H77" t="str">
        <f t="shared" si="10"/>
        <v>kg</v>
      </c>
    </row>
    <row r="78" spans="2:8" x14ac:dyDescent="0.55000000000000004">
      <c r="B78" t="s">
        <v>70</v>
      </c>
      <c r="C78" t="s">
        <v>90</v>
      </c>
      <c r="D78" s="1">
        <v>1000</v>
      </c>
      <c r="E78" t="s">
        <v>40</v>
      </c>
      <c r="F78">
        <v>4750</v>
      </c>
      <c r="G78">
        <f t="shared" si="9"/>
        <v>4.75</v>
      </c>
      <c r="H78" t="str">
        <f t="shared" si="10"/>
        <v>kg</v>
      </c>
    </row>
    <row r="79" spans="2:8" x14ac:dyDescent="0.55000000000000004">
      <c r="B79" t="s">
        <v>70</v>
      </c>
      <c r="C79" t="s">
        <v>91</v>
      </c>
      <c r="D79" s="1">
        <v>1000</v>
      </c>
      <c r="E79" t="s">
        <v>40</v>
      </c>
      <c r="F79">
        <v>10900</v>
      </c>
      <c r="G79">
        <f t="shared" si="9"/>
        <v>10.9</v>
      </c>
      <c r="H79" t="str">
        <f t="shared" si="10"/>
        <v>kg</v>
      </c>
    </row>
    <row r="80" spans="2:8" x14ac:dyDescent="0.55000000000000004">
      <c r="B80" t="s">
        <v>70</v>
      </c>
      <c r="C80" t="s">
        <v>92</v>
      </c>
      <c r="D80" s="1">
        <v>1000</v>
      </c>
      <c r="E80" t="s">
        <v>40</v>
      </c>
      <c r="F80">
        <v>0.8</v>
      </c>
      <c r="G80">
        <f t="shared" si="9"/>
        <v>8.0000000000000004E-4</v>
      </c>
      <c r="H80" t="str">
        <f t="shared" si="10"/>
        <v>kg</v>
      </c>
    </row>
    <row r="81" spans="2:8" x14ac:dyDescent="0.55000000000000004">
      <c r="B81" t="s">
        <v>70</v>
      </c>
      <c r="C81" t="s">
        <v>93</v>
      </c>
      <c r="D81" s="1">
        <v>1000</v>
      </c>
      <c r="E81" t="s">
        <v>40</v>
      </c>
      <c r="F81">
        <v>3.7</v>
      </c>
      <c r="G81">
        <f t="shared" si="9"/>
        <v>3.7000000000000002E-3</v>
      </c>
      <c r="H81" t="str">
        <f t="shared" si="10"/>
        <v>kg</v>
      </c>
    </row>
    <row r="82" spans="2:8" x14ac:dyDescent="0.55000000000000004">
      <c r="B82" t="s">
        <v>70</v>
      </c>
      <c r="C82" t="s">
        <v>94</v>
      </c>
      <c r="D82" s="1">
        <v>1000</v>
      </c>
      <c r="E82" t="s">
        <v>40</v>
      </c>
      <c r="F82">
        <v>2</v>
      </c>
      <c r="G82">
        <f t="shared" si="9"/>
        <v>2E-3</v>
      </c>
      <c r="H82" t="str">
        <f t="shared" si="10"/>
        <v>kg</v>
      </c>
    </row>
    <row r="83" spans="2:8" x14ac:dyDescent="0.55000000000000004">
      <c r="B83" t="s">
        <v>70</v>
      </c>
      <c r="C83" t="s">
        <v>95</v>
      </c>
      <c r="D83" s="1">
        <v>1000</v>
      </c>
      <c r="E83" t="s">
        <v>40</v>
      </c>
      <c r="F83">
        <v>4</v>
      </c>
      <c r="G83">
        <f t="shared" si="9"/>
        <v>4.0000000000000001E-3</v>
      </c>
      <c r="H83" t="str">
        <f t="shared" si="10"/>
        <v>kg</v>
      </c>
    </row>
    <row r="84" spans="2:8" x14ac:dyDescent="0.55000000000000004">
      <c r="B84" t="s">
        <v>70</v>
      </c>
      <c r="C84" t="s">
        <v>96</v>
      </c>
      <c r="D84" s="1">
        <v>1000</v>
      </c>
      <c r="E84" t="s">
        <v>40</v>
      </c>
      <c r="F84">
        <v>3</v>
      </c>
      <c r="G84">
        <f t="shared" si="9"/>
        <v>3.0000000000000001E-3</v>
      </c>
      <c r="H84" t="str">
        <f t="shared" si="10"/>
        <v>kg</v>
      </c>
    </row>
    <row r="85" spans="2:8" x14ac:dyDescent="0.55000000000000004">
      <c r="B85" t="s">
        <v>70</v>
      </c>
      <c r="C85" t="s">
        <v>97</v>
      </c>
      <c r="D85" s="1">
        <v>1000</v>
      </c>
      <c r="E85" t="s">
        <v>40</v>
      </c>
      <c r="F85">
        <v>1</v>
      </c>
      <c r="G85">
        <f t="shared" si="9"/>
        <v>1E-3</v>
      </c>
      <c r="H85" t="str">
        <f t="shared" si="10"/>
        <v>kg</v>
      </c>
    </row>
    <row r="86" spans="2:8" x14ac:dyDescent="0.55000000000000004">
      <c r="B86" t="s">
        <v>70</v>
      </c>
      <c r="C86" t="s">
        <v>98</v>
      </c>
      <c r="D86" s="1">
        <v>1000</v>
      </c>
      <c r="E86" t="s">
        <v>40</v>
      </c>
      <c r="F86">
        <v>26087</v>
      </c>
      <c r="G86">
        <f t="shared" si="9"/>
        <v>26.087</v>
      </c>
      <c r="H86" t="str">
        <f t="shared" si="10"/>
        <v>kg</v>
      </c>
    </row>
    <row r="87" spans="2:8" x14ac:dyDescent="0.55000000000000004">
      <c r="B87" t="s">
        <v>70</v>
      </c>
      <c r="C87" t="s">
        <v>99</v>
      </c>
      <c r="D87" s="1">
        <v>1000</v>
      </c>
      <c r="E87" t="s">
        <v>40</v>
      </c>
      <c r="F87">
        <v>0</v>
      </c>
      <c r="G87">
        <f t="shared" si="9"/>
        <v>0</v>
      </c>
      <c r="H87" t="str">
        <f t="shared" si="10"/>
        <v>kg</v>
      </c>
    </row>
    <row r="88" spans="2:8" x14ac:dyDescent="0.55000000000000004">
      <c r="B88" t="s">
        <v>100</v>
      </c>
      <c r="C88" t="s">
        <v>101</v>
      </c>
      <c r="D88" s="1">
        <v>10000</v>
      </c>
      <c r="E88" t="s">
        <v>4</v>
      </c>
      <c r="F88">
        <v>4.2</v>
      </c>
      <c r="G88">
        <f t="shared" si="9"/>
        <v>4.2000000000000002E-4</v>
      </c>
      <c r="H88" t="str">
        <f t="shared" si="10"/>
        <v>m³</v>
      </c>
    </row>
    <row r="89" spans="2:8" x14ac:dyDescent="0.55000000000000004">
      <c r="B89" t="s">
        <v>100</v>
      </c>
      <c r="C89" t="s">
        <v>102</v>
      </c>
      <c r="D89" s="1">
        <v>10000</v>
      </c>
      <c r="E89" t="s">
        <v>4</v>
      </c>
      <c r="F89">
        <v>2.7</v>
      </c>
      <c r="G89">
        <f t="shared" si="9"/>
        <v>2.7E-4</v>
      </c>
      <c r="H89" t="str">
        <f t="shared" si="10"/>
        <v>m³</v>
      </c>
    </row>
  </sheetData>
  <sheetProtection password="EDCD" sheet="1" objects="1" scenarios="1"/>
  <autoFilter ref="B4:F89"/>
  <customSheetViews>
    <customSheetView guid="{B4BDE91C-5AFD-4EA6-BE88-A6F7E39755AE}" scale="55" showAutoFilter="1">
      <selection activeCell="B1" sqref="B1:AA89"/>
      <pageMargins left="0.7" right="0.7" top="0.78740157499999996" bottom="0.78740157499999996" header="0.3" footer="0.3"/>
      <pageSetup paperSize="9" orientation="portrait" r:id="rId1"/>
      <autoFilter ref="B4:F89"/>
    </customSheetView>
  </customSheetView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CO2-Schnellcheck</vt:lpstr>
      <vt:lpstr>Ergebnis</vt:lpstr>
      <vt:lpstr>Vergleich</vt:lpstr>
      <vt:lpstr>Faktoren</vt:lpstr>
    </vt:vector>
  </TitlesOfParts>
  <Company>Stadtverwaltung Donauwörth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roesch.stefan</dc:creator>
  <cp:lastModifiedBy>User</cp:lastModifiedBy>
  <dcterms:created xsi:type="dcterms:W3CDTF">2023-10-12T12:04:59Z</dcterms:created>
  <dcterms:modified xsi:type="dcterms:W3CDTF">2023-11-03T15:48:43Z</dcterms:modified>
</cp:coreProperties>
</file>